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ael.delorme\Documents\SSP - AquaPeche\CERISE\01_Enquetes\enquete_aquaculture_2023\Donnees_traitees\Publication\"/>
    </mc:Choice>
  </mc:AlternateContent>
  <bookViews>
    <workbookView xWindow="0" yWindow="0" windowWidth="13125" windowHeight="6105"/>
  </bookViews>
  <sheets>
    <sheet name="Sommaire" sheetId="54" r:id="rId1"/>
    <sheet name="aquaculture_hors_ecloserie" sheetId="1" r:id="rId2"/>
    <sheet name="evolution_aqua_ca_ventes" sheetId="2" r:id="rId3"/>
    <sheet name="evolution_aqua_vol_ventes" sheetId="3" r:id="rId4"/>
    <sheet name="strate_CA" sheetId="4" r:id="rId5"/>
    <sheet name="strate_ETP" sheetId="5" r:id="rId6"/>
    <sheet name="aquaculture_transmission" sheetId="6" r:id="rId7"/>
    <sheet name="emploi_aquaculture" sheetId="7" r:id="rId8"/>
    <sheet name="conchyliculture_emploi" sheetId="8" r:id="rId9"/>
    <sheet name="pisciculture_emploi" sheetId="9" r:id="rId10"/>
    <sheet name="algoculture_emploi" sheetId="10" r:id="rId11"/>
    <sheet name="emploi_femmes" sheetId="11" r:id="rId12"/>
    <sheet name="emploi_age_dirigeant" sheetId="12" r:id="rId13"/>
    <sheet name="emploi_diplome_dirigeant" sheetId="13" r:id="rId14"/>
    <sheet name="nouveau_dirigeants" sheetId="14" r:id="rId15"/>
    <sheet name="conchyliculture_france" sheetId="15" r:id="rId16"/>
    <sheet name="conchyliculture_region" sheetId="16" r:id="rId17"/>
    <sheet name="conchy_region_admin" sheetId="17" r:id="rId18"/>
    <sheet name="conchyliculture_mode_elevage" sheetId="18" r:id="rId19"/>
    <sheet name="conchyliculture_ecloserie" sheetId="19" r:id="rId20"/>
    <sheet name="conchyliculture_captage" sheetId="20" r:id="rId21"/>
    <sheet name="conchyliculture_affinage" sheetId="21" r:id="rId22"/>
    <sheet name="conchyliculture_claires" sheetId="22" r:id="rId23"/>
    <sheet name="conchyliculture_parcs" sheetId="23" r:id="rId24"/>
    <sheet name="conchyliculture_even_except" sheetId="24" r:id="rId25"/>
    <sheet name="conchyliculture_origine" sheetId="25" r:id="rId26"/>
    <sheet name="conchyliculture_huitre_origine" sheetId="26" r:id="rId27"/>
    <sheet name="conchyliculture_destination" sheetId="27" r:id="rId28"/>
    <sheet name="conchyliculture_bio" sheetId="28" r:id="rId29"/>
    <sheet name="conchyliculture_huitre_bio" sheetId="29" r:id="rId30"/>
    <sheet name="conchyliculture_moule_bio" sheetId="30" r:id="rId31"/>
    <sheet name="conchyliculture_localisation" sheetId="31" r:id="rId32"/>
    <sheet name="conchyliculture_diversification" sheetId="32" r:id="rId33"/>
    <sheet name="pisciculture_france" sheetId="33" r:id="rId34"/>
    <sheet name="pisciculture_region" sheetId="34" r:id="rId35"/>
    <sheet name="pisciculture_ecloserie" sheetId="35" r:id="rId36"/>
    <sheet name="pisciculture_CA_region" sheetId="36" r:id="rId37"/>
    <sheet name="pisciculture_evenements_except" sheetId="37" r:id="rId38"/>
    <sheet name="pisciculture_destination" sheetId="38" r:id="rId39"/>
    <sheet name="pisciculture_bio" sheetId="39" r:id="rId40"/>
    <sheet name="pisciculture_calibre" sheetId="40" r:id="rId41"/>
    <sheet name="prix_tac_sortie_bassin" sheetId="41" r:id="rId42"/>
    <sheet name="prix_tac_abattu_eviscere" sheetId="42" r:id="rId43"/>
    <sheet name="salmo_diversification" sheetId="43" r:id="rId44"/>
    <sheet name="etang_diversification" sheetId="44" r:id="rId45"/>
    <sheet name="marin_diversification" sheetId="45" r:id="rId46"/>
    <sheet name="pisci_coupure_electrique" sheetId="46" r:id="rId47"/>
    <sheet name="etang_nb_peche_exploite" sheetId="47" r:id="rId48"/>
    <sheet name="surface_etang" sheetId="48" r:id="rId49"/>
    <sheet name="algoculture_espece_adulte" sheetId="49" r:id="rId50"/>
    <sheet name="algoculture_region_adulte" sheetId="50" r:id="rId51"/>
    <sheet name="algo_label" sheetId="51" r:id="rId52"/>
    <sheet name="algo_evenements_except" sheetId="52" r:id="rId53"/>
    <sheet name="algoculture_diversification" sheetId="53" r:id="rId54"/>
  </sheets>
  <calcPr calcId="162913" refMode="R1C1"/>
</workbook>
</file>

<file path=xl/calcChain.xml><?xml version="1.0" encoding="utf-8"?>
<calcChain xmlns="http://schemas.openxmlformats.org/spreadsheetml/2006/main">
  <c r="A71" i="54" l="1"/>
  <c r="F1" i="53" l="1"/>
  <c r="G1" i="52"/>
  <c r="F1" i="51"/>
  <c r="I1" i="50"/>
  <c r="G1" i="49"/>
  <c r="E1" i="48"/>
  <c r="E1" i="47"/>
  <c r="H1" i="46"/>
  <c r="D1" i="45"/>
  <c r="K1" i="44"/>
  <c r="O1" i="43"/>
  <c r="I1" i="42"/>
  <c r="I1" i="41"/>
  <c r="F1" i="40"/>
  <c r="F1" i="39"/>
  <c r="H1" i="38"/>
  <c r="G1" i="37"/>
  <c r="E1" i="36"/>
  <c r="H1" i="35"/>
  <c r="I1" i="34"/>
  <c r="G1" i="33"/>
  <c r="J1" i="32"/>
  <c r="G1" i="31"/>
  <c r="D1" i="30"/>
  <c r="D1" i="29"/>
  <c r="I1" i="28"/>
  <c r="F1" i="27"/>
  <c r="F1" i="26"/>
  <c r="J1" i="25"/>
  <c r="L1" i="24"/>
  <c r="I1" i="23"/>
  <c r="I1" i="22"/>
  <c r="F1" i="21"/>
  <c r="G1" i="20"/>
  <c r="G1" i="19"/>
  <c r="I1" i="18"/>
  <c r="I1" i="17"/>
  <c r="I1" i="16"/>
  <c r="I1" i="15"/>
  <c r="J1" i="14"/>
  <c r="H1" i="13"/>
  <c r="H1" i="12"/>
  <c r="G1" i="11"/>
  <c r="J1" i="10"/>
  <c r="J1" i="9"/>
  <c r="J1" i="8"/>
  <c r="J1" i="7"/>
  <c r="I1" i="6"/>
  <c r="G1" i="5"/>
  <c r="H1" i="4"/>
  <c r="I1" i="3"/>
  <c r="I1" i="2"/>
  <c r="G1" i="1"/>
  <c r="A70" i="54"/>
  <c r="A68" i="54"/>
  <c r="A67" i="54"/>
  <c r="A66" i="54"/>
  <c r="A63" i="54"/>
  <c r="A62" i="54"/>
  <c r="A60" i="54"/>
  <c r="A58" i="54"/>
  <c r="A57" i="54"/>
  <c r="A56" i="54"/>
  <c r="A55" i="54"/>
  <c r="A54" i="54"/>
  <c r="A53" i="54"/>
  <c r="A52" i="54"/>
  <c r="A51" i="54"/>
  <c r="A49" i="54"/>
  <c r="A47" i="54"/>
  <c r="A46" i="54"/>
  <c r="A45" i="54"/>
  <c r="A44" i="54"/>
  <c r="A42" i="54"/>
  <c r="A40" i="54"/>
  <c r="A38" i="54"/>
  <c r="A37" i="54"/>
  <c r="A36" i="54"/>
  <c r="A35" i="54"/>
  <c r="A34" i="54"/>
  <c r="A33" i="54"/>
  <c r="A31" i="54"/>
  <c r="A29" i="54"/>
  <c r="A28" i="54"/>
  <c r="A27" i="54"/>
  <c r="A26" i="54"/>
  <c r="A25" i="54"/>
  <c r="A24" i="54"/>
  <c r="A23" i="54"/>
  <c r="A22" i="54"/>
  <c r="A21" i="54"/>
  <c r="A18" i="54"/>
  <c r="A17" i="54"/>
  <c r="A16" i="54"/>
  <c r="A15" i="54"/>
  <c r="A14" i="54"/>
  <c r="A13" i="54"/>
  <c r="A12" i="54"/>
  <c r="A11" i="54"/>
  <c r="A9" i="54"/>
  <c r="A8" i="54"/>
  <c r="A7" i="54"/>
  <c r="A6" i="54"/>
  <c r="A5" i="54"/>
  <c r="A4" i="54"/>
</calcChain>
</file>

<file path=xl/sharedStrings.xml><?xml version="1.0" encoding="utf-8"?>
<sst xmlns="http://schemas.openxmlformats.org/spreadsheetml/2006/main" count="2713" uniqueCount="615">
  <si>
    <t>Espèce</t>
  </si>
  <si>
    <t>Entreprises avec des ventes à la consommation</t>
  </si>
  <si>
    <t>Volume</t>
  </si>
  <si>
    <t>Valeur</t>
  </si>
  <si>
    <t>Prix unitaire</t>
  </si>
  <si>
    <t/>
  </si>
  <si>
    <t xml:space="preserve"> nombre d'entreprises</t>
  </si>
  <si>
    <t xml:space="preserve"> tonne poids vif</t>
  </si>
  <si>
    <t xml:space="preserve"> millier d'€</t>
  </si>
  <si>
    <t xml:space="preserve"> € / kg</t>
  </si>
  <si>
    <t>Coquillages et crustacés</t>
  </si>
  <si>
    <t>Huîtres</t>
  </si>
  <si>
    <t>Moules</t>
  </si>
  <si>
    <t>Autres coquillages (coque, palourde, ormeau...)</t>
  </si>
  <si>
    <t>Crustacés élevés en eau salée ou en eau douce</t>
  </si>
  <si>
    <t>Poissons</t>
  </si>
  <si>
    <t>Truites et autres salmonidés - chair</t>
  </si>
  <si>
    <t>Truites et autres salmonidés - oeufs pour la consommation</t>
  </si>
  <si>
    <t>Autres poissons d'eau douce hors étang dont esturgeons et perches - chair</t>
  </si>
  <si>
    <t>Esturgeons - caviar</t>
  </si>
  <si>
    <t>Poissons d'étangs</t>
  </si>
  <si>
    <t>nd</t>
  </si>
  <si>
    <t>Poissons élevés en eau de mer</t>
  </si>
  <si>
    <t>Culture d'algues et de cyanobactéries</t>
  </si>
  <si>
    <t>Macro-algues</t>
  </si>
  <si>
    <t>Micro-algues</t>
  </si>
  <si>
    <t>Spiruline</t>
  </si>
  <si>
    <t>Toutes</t>
  </si>
  <si>
    <t>Ventes finales des produits de l'aquaculture</t>
  </si>
  <si>
    <t>Note de lecture : vente finale des produits en taille marchande (hors ventes entre professionnels).  
- Pour la conchyliculture : première vente des coquillages après marquage sanitaire. 
 - Pour la pisciculture : vente pour la consommation humaine, à l'export, pour le repeuplement en milieu naturel et en parcours de pêche.  
- Pour la culture d'algues et de spiruline : toute destination (alimentation humaine et animale, cosmétique, pharmacie et autres).  
Les volumes sont exprimés en poids vif : pour la spiruline le poids sec peut être estimé en divisant par 4 le poids vif, pour les micro-algues par 5. 
Le prix unitaire des poissons d'étang n'est pas disponible. Le volume et la valeur correspondent à l'ensemble des ventes de nombreuses espèces différentes, à des stades d'élevage différents pour des destinataire différent. Les prix de vente sont très différents d'une vente à l'autre, aussi il n'est pas pertinent de calculer un prix unitaire moyen.  
Une entreprise qui produit plusieurs espèces sera comptée plusieurs fois. 
Les entreprises aquacoles qui ne réalisent pas de ventes finales ne sont pas comptées ici : les écloseries, nurseries, les éleveurs qui ne réalisent pas de ventes finales (vente de juvéniles, de prégrossis ou de coquillages non marqués sanitairement)...  Seules les entreprises réalisant des ventes à la consommation sont comptées ici. 
Lecture : 1  553 entreprises ont produit et vendu à la consommation 81 887 tonnes d'huîtres en 2022, pour 420 027 milliers d'euros.</t>
  </si>
  <si>
    <t>Source : Agreste - Enquête aquaculture 2022</t>
  </si>
  <si>
    <t>Champ : France entière</t>
  </si>
  <si>
    <t>Activité</t>
  </si>
  <si>
    <t>2008</t>
  </si>
  <si>
    <t>2021</t>
  </si>
  <si>
    <t>2022</t>
  </si>
  <si>
    <t>Évolution 2021 - 2022</t>
  </si>
  <si>
    <t>Évolution 2008 - 2022</t>
  </si>
  <si>
    <t xml:space="preserve"> </t>
  </si>
  <si>
    <t xml:space="preserve"> million d'€</t>
  </si>
  <si>
    <t xml:space="preserve"> %</t>
  </si>
  <si>
    <t>Conchyliculture</t>
  </si>
  <si>
    <t>Autres coquillages et crustacés</t>
  </si>
  <si>
    <t>Pisciculture</t>
  </si>
  <si>
    <t>Salmonidés - chair</t>
  </si>
  <si>
    <t>Salmonidés - œufs pour la consommation</t>
  </si>
  <si>
    <t>Autres poissons d'eau douce hors étang</t>
  </si>
  <si>
    <t>Caviar</t>
  </si>
  <si>
    <t>Algues et spiruline</t>
  </si>
  <si>
    <t>Évolution des ventes finales de produits issus de l'aquaculture en valeur - France métropolitaine</t>
  </si>
  <si>
    <t>Note de lecture : vente finale des produits en taille marchande (hors ventes entre professionnels).   
- Pour la conchyliculture : première vente des coquillages après marquage sanitaire.   
- Pour la pisciculture : vente pour la consommation humaine, à l'export, pour le repeuplement en milieu naturel et en parcours de pêche.  
 - Pour la culture d'algues et de spiruline : toute destination (alimentation humaine et animale, cosmétique, pharmacie et autres).  
Calcul des taux d'évolution : ((Va-Vd)/Vd)*100 où Va est la valeur d'arrivée et Vd la valeur de départ.</t>
  </si>
  <si>
    <t>Source : Enquête annuelle aquaculture : DPMA (2008) - Agreste (2021 et 2022)</t>
  </si>
  <si>
    <t xml:space="preserve">Champ : France métropolitaine </t>
  </si>
  <si>
    <t xml:space="preserve"> tonne</t>
  </si>
  <si>
    <t>Évolution des ventes finales de produits issus de l'aquaculture en volume - France métropolitaine</t>
  </si>
  <si>
    <t>Note de lecture : vente finale des produits en taille marchande (hors ventes entre professionnels).  
Pour la conchyliculture : première vente des coquillages après marquage sanitaire. 
 Pour la pisciculture : vente pour la consommation humaine, à l'export, pour le repeuplement en milieu naturel et en parcours de pêche.  
Pour la culture d'algues et de spiruline : toute destination (alimentation humaine et animale, cosmétique, pharmacie et autres).   
Calcul des taux d'évolution : ((Va-Vd)/Vd)*100 où Va est la valeur d'arrivée et Vd la valeur de départ.</t>
  </si>
  <si>
    <t>Champ : France métropolitaine</t>
  </si>
  <si>
    <t>Tranches de CA aquacole</t>
  </si>
  <si>
    <t>Conchyliculture et élevage de crustacés</t>
  </si>
  <si>
    <t>Pisciculture en eau douce hors étang</t>
  </si>
  <si>
    <t>Pisciculture en étangs</t>
  </si>
  <si>
    <t>Pisciculture marine</t>
  </si>
  <si>
    <t>Moins de 5 k€</t>
  </si>
  <si>
    <t>De 5 k€ à 10 k€</t>
  </si>
  <si>
    <t>De 10 k€ à 20 k€</t>
  </si>
  <si>
    <t>s</t>
  </si>
  <si>
    <t>De 20 k€ à 30 k€</t>
  </si>
  <si>
    <t>De 30 k€ à 40 k€</t>
  </si>
  <si>
    <t>De 40 k€ à 50 k€</t>
  </si>
  <si>
    <t>De 50 k€ à 60 k€</t>
  </si>
  <si>
    <t>De 60 k€ à 70 k€</t>
  </si>
  <si>
    <t>De 70 k€ à 80 k€</t>
  </si>
  <si>
    <t>De 80 k€ à 80 k€</t>
  </si>
  <si>
    <t>De 90 k€ à 100 k€</t>
  </si>
  <si>
    <t>De 100 k€ à 125 k€</t>
  </si>
  <si>
    <t>De 125 k€ à 150 k€</t>
  </si>
  <si>
    <t>De 150 k€ à 200 k€</t>
  </si>
  <si>
    <t>De 200 k€ à 250 k€</t>
  </si>
  <si>
    <t>De 250 k€ à 300 k€</t>
  </si>
  <si>
    <t>De 300 k€ à 400 k€</t>
  </si>
  <si>
    <t>De 400 k€ à 500 k€</t>
  </si>
  <si>
    <t>De 500 k€ à 750 k€</t>
  </si>
  <si>
    <t>De 750 k€ à 1 000 k€</t>
  </si>
  <si>
    <t>De 1 000 k€ à 1 500 k€</t>
  </si>
  <si>
    <t>De 1 500 k€ à 3 000 k€</t>
  </si>
  <si>
    <t>Plus de 3 000 k€</t>
  </si>
  <si>
    <t>Ensemble</t>
  </si>
  <si>
    <t>en nombre d'entreprises</t>
  </si>
  <si>
    <t>Entreprises par chiffre d'affaires (CA) aquacole et activité principale</t>
  </si>
  <si>
    <t>Note de lecture : l'activité principale d'une entreprise est l'activité aquacole qui a généré le chiffre d'affaires le plus élevé en 2022.  
Toutes les ventes aquacoles sont comptabilisées dans le calcul du chiffre d'affaires : ventes finales et ventes entre professionnels à tout stade d'élevage,  y compris ventes de naissains et de prégrossis. 
 Tout ce qui n'est pas directement en lien avec la vente d'un produit aquacole n'est pas comptabilité dans le CA aquacole : hébergement de loisir, service... 
Lecture : 222 entreprises dont l'activité principale en 2022 est la conchyliculture et l'élevage de crustacés ont un chiffre d'affaires aquacole compris entre 150 000 et 200 000 euros.</t>
  </si>
  <si>
    <t>Tranches d'ETP</t>
  </si>
  <si>
    <t>Nombre d'entreprises</t>
  </si>
  <si>
    <t>Effectif</t>
  </si>
  <si>
    <t>ETP</t>
  </si>
  <si>
    <t>Chiffre d'affaires</t>
  </si>
  <si>
    <t xml:space="preserve"> nombre de personnes</t>
  </si>
  <si>
    <t xml:space="preserve"> nombre d'équivalent temps plein</t>
  </si>
  <si>
    <t xml:space="preserve"> millier d'euros</t>
  </si>
  <si>
    <t>Moins d'1 ETP</t>
  </si>
  <si>
    <t>De 1 à 2 ETP</t>
  </si>
  <si>
    <t>De 2 à 3 ETP</t>
  </si>
  <si>
    <t>De 3 à 4 ETP</t>
  </si>
  <si>
    <t>De 4 à 5 ETP</t>
  </si>
  <si>
    <t>De 5 à 10 ETP</t>
  </si>
  <si>
    <t>De 10 à 20 ETP</t>
  </si>
  <si>
    <t>De 20 à 50 ETP</t>
  </si>
  <si>
    <t>Plus de 50 ETP</t>
  </si>
  <si>
    <t>Total conchyliculture</t>
  </si>
  <si>
    <t>IX - [20 ; Inf[</t>
  </si>
  <si>
    <t>Total pisciculture en eau douce hors étang</t>
  </si>
  <si>
    <t>Total pisciculture en étang</t>
  </si>
  <si>
    <t>CD - [1 ; 3[</t>
  </si>
  <si>
    <t>IX - [20 ; inf[</t>
  </si>
  <si>
    <t>Total pisciculture marine</t>
  </si>
  <si>
    <t>HI - [10 ; 50[</t>
  </si>
  <si>
    <t>Total culture d'algues et de cyanobactéries</t>
  </si>
  <si>
    <t>Entreprises par équivalent temps plein et activité principale</t>
  </si>
  <si>
    <t>Note de lecture : l'activité principale d'une entreprise est l'activité aquacole qui a généré le chiffre d'affaires le plus élevé en 2022.  
Toutes les ventes aquacoles sont comptabilisées dans le calcul du chiffre d'affaires : ventes finales et ventes entre professionnels à tout stade d'élevage,  y compris ventes de naissains et de prégrossis. 
 Tout ce qui n'est pas directement en lien avec la vente d'un produit aquacole n'est pas comptabilité dans le CA aquacole : hébergement de loisir, service...  
Lecture : 720 entreprises de 1 à 2 ETP dont l'activité principale en 2022 est la conchyliculture et l'élevage de crustacés ont un effectif cumulé de 1 724 personnes pour 846 équivalents temps plein.</t>
  </si>
  <si>
    <t>Projet de transmission</t>
  </si>
  <si>
    <t>Total</t>
  </si>
  <si>
    <t>Non</t>
  </si>
  <si>
    <t>C'est une possibilité</t>
  </si>
  <si>
    <t>Oui, mais le projet n'est pas encore défini</t>
  </si>
  <si>
    <t>Oui et j'ai entamé un projet de reprise</t>
  </si>
  <si>
    <t>Oui et il n'y aura pas de reprise</t>
  </si>
  <si>
    <t>Indéterminé</t>
  </si>
  <si>
    <t>Projet de transmission ou de cessation d'entreprises dans les cinq prochaines années</t>
  </si>
  <si>
    <t>Note de lecture : l'activité principale d'une entreprise est l'activité aquacole qui a généré le chiffre d'affaires le plus élevé en 2022.</t>
  </si>
  <si>
    <t>Activité principale</t>
  </si>
  <si>
    <t>Effectif permanent</t>
  </si>
  <si>
    <t>Effectif occasionnel</t>
  </si>
  <si>
    <t>Effectif total</t>
  </si>
  <si>
    <t>ETP moyen par entreprise</t>
  </si>
  <si>
    <t>ETP médian par entreprise</t>
  </si>
  <si>
    <t xml:space="preserve"> nombre d'ETP</t>
  </si>
  <si>
    <t>Culture de spiruline</t>
  </si>
  <si>
    <t>Culture de micro-algues</t>
  </si>
  <si>
    <t>Culture de macro-algues</t>
  </si>
  <si>
    <t>Emploi en aquaculture</t>
  </si>
  <si>
    <t xml:space="preserve">Note de lecture : les effectifs et ETP de ce tableau correspondent à toutes les personnes travaillant dans les entreprises aquacoles. Sont regroupés les dirigeants, la main d'œuvre permanente salariée ou non salariée, la main d'œuvre saisonnière ou occasionnelle, quelque soit leur convention collective de rattachement.
Les données collectées ne permettent pas d’identifier les salariés relevant de la Convention Collective Aquacole.
L'activité principale d'une entreprise est l'activité aquacole qui a généré le chiffre d'affaires le plus élevé en 2022.
Les bénévoles impliqués très ponctuellement dans la pisciculture en étang ne sont pas comptés dans les effectifs de l'entreprise.
                   </t>
  </si>
  <si>
    <t>Champ : France entière - Entreprises dont la majorité du chiffre d'affaires est générée par la conchyliculture et l'élevage de crustacés.</t>
  </si>
  <si>
    <t>Région du siège de l'entreprise</t>
  </si>
  <si>
    <t>Normandie-Mer du Nord</t>
  </si>
  <si>
    <t>Bretagne-Sud</t>
  </si>
  <si>
    <t>Bretagne-Nord</t>
  </si>
  <si>
    <t>Méditerranée</t>
  </si>
  <si>
    <t>Charente-Maritime</t>
  </si>
  <si>
    <t>Pays de la Loire</t>
  </si>
  <si>
    <t>Hors région conchylicole</t>
  </si>
  <si>
    <t>Arcachon-Aquitaine</t>
  </si>
  <si>
    <t>Emploi en conchyliculture par région conchylicole</t>
  </si>
  <si>
    <t xml:space="preserve">Note de lecture : les effectifs et ETP de ce tableau correspondent à toutes les personnes travaillant dans les entreprises conchylicoles. Sont regroupés les dirigeants, la main d'œuvre permanente salariée ou non salariée, la main d'œuvre saisonnière ou occasionnelle, quelque soit leur convention collective de rattachement.
Les données collectées ne permettent pas d’identifier les salariés relevant de la Convention Collective Aquacole.
                  </t>
  </si>
  <si>
    <t>Auvergne-Rhône-Alpes</t>
  </si>
  <si>
    <t>Bourgogne-Franche-Comté</t>
  </si>
  <si>
    <t>Bretagne</t>
  </si>
  <si>
    <t>Centre-Val de Loire</t>
  </si>
  <si>
    <t>Corse</t>
  </si>
  <si>
    <t>Grand Est</t>
  </si>
  <si>
    <t>Guadeloupe + Guyane</t>
  </si>
  <si>
    <t>Hauts-de-France</t>
  </si>
  <si>
    <t>La Réunion</t>
  </si>
  <si>
    <t>Martinique</t>
  </si>
  <si>
    <t>Normandie</t>
  </si>
  <si>
    <t>Nouvelle-Aquitaine</t>
  </si>
  <si>
    <t>Occitanie</t>
  </si>
  <si>
    <t>Provence-Alpes-Côte d'Azur</t>
  </si>
  <si>
    <t>Île-de-France</t>
  </si>
  <si>
    <t>Emploi en pisciculture par région</t>
  </si>
  <si>
    <t>Note de lecture : les effectifs et ETP de ce tableau correspondent à toutes les personnes travaillant dans les entreprises piscicoles. Sont regroupés les dirigeants, la main d'œuvre permanente salariée ou non salariée, la main d'œuvre saisonnière ou occasionnelle, quelque soit leur convention collective de rattachement. Les données collectées ne permettent pas d’identifier les salariés relevant de la Convention Collective Aquacole.
Les bénévoles impliqués très ponctuellement dans la pisciculture en étang ne sont pas comptés dans les effectifs de l'entreprise.</t>
  </si>
  <si>
    <t>Champ : France entière - Entreprises dont la majorité du chiffre d'affaires est générée par la pisciculture.</t>
  </si>
  <si>
    <t>Grand Est + Bourgogne-Franche-Comté</t>
  </si>
  <si>
    <t>Guadeloupe + La Réunion</t>
  </si>
  <si>
    <t>Hauts-de-France + Île-de-France</t>
  </si>
  <si>
    <t>Provence-Alpes-Côte d'Azur + Corse</t>
  </si>
  <si>
    <t>Emploi en culture d'algues et cyanobactéries par région</t>
  </si>
  <si>
    <t>Note de lecture : les effectifs et ETP de ce tableau correspondent à toutes les personnes travaillant dans les entreprises de culture d'algues et cyanobactéries. Sont regroupés les dirigeants, la main d'œuvre permanente salariée ou non salariée, la main d'œuvre saisonnière ou occasionnelle, quelque soit leur convention collective de rattachement.
Les données collectées ne permettent pas d’identifier les salariés relevant de la Convention Collective Aquacole.</t>
  </si>
  <si>
    <t>Champ : France entière - Entreprises dont la majorité du chiffre d'affaires est générée par la culture d'algues et de cyanobactéries.</t>
  </si>
  <si>
    <t>Proportion de femmes parmi les dirigeants</t>
  </si>
  <si>
    <t>Proportion de femmes parmi les employés permanents</t>
  </si>
  <si>
    <t>Proportion de femmes parmi les employés occasionnels</t>
  </si>
  <si>
    <t>Proportion de femmes dans les ETP de l'entreprise</t>
  </si>
  <si>
    <t>en %</t>
  </si>
  <si>
    <t>Part des femmes dans les entreprises aquacoles</t>
  </si>
  <si>
    <t>Classe d'âge</t>
  </si>
  <si>
    <t>Moins de 25 ans</t>
  </si>
  <si>
    <t>De 25 à 30 ans</t>
  </si>
  <si>
    <t>De 30 à 35 ans</t>
  </si>
  <si>
    <t>De 35 à 40 ans</t>
  </si>
  <si>
    <t>De 40 à 45 ans</t>
  </si>
  <si>
    <t>De 45 à 50 ans</t>
  </si>
  <si>
    <t>De 50 à 55 ans</t>
  </si>
  <si>
    <t>De 55 à 60 ans</t>
  </si>
  <si>
    <t>De 60 à 65 ans</t>
  </si>
  <si>
    <t>De 60 à 70 ans</t>
  </si>
  <si>
    <t>Plus de 70 ans</t>
  </si>
  <si>
    <t>Indéterminé (non réponse)</t>
  </si>
  <si>
    <t>en nombre de dirigeants</t>
  </si>
  <si>
    <t>Dirigeants des entreprises aquacoles par âge et par activité principale de l'entreprise</t>
  </si>
  <si>
    <t>Diplôme</t>
  </si>
  <si>
    <t>Diplôme toute filière confondue</t>
  </si>
  <si>
    <t>Aucun diplôme</t>
  </si>
  <si>
    <t>CAP BEP</t>
  </si>
  <si>
    <t>Bac</t>
  </si>
  <si>
    <t>Bac + 2</t>
  </si>
  <si>
    <t>Licence et plus</t>
  </si>
  <si>
    <t>Dirigeants des entreprises aquacoles  par diplôme et activité de l'entreprise</t>
  </si>
  <si>
    <t>Nouveau dirigeant en 2021</t>
  </si>
  <si>
    <t>Âge du dirigeant</t>
  </si>
  <si>
    <t>Diplôme du dirigeant</t>
  </si>
  <si>
    <t>Tous</t>
  </si>
  <si>
    <t>Oui</t>
  </si>
  <si>
    <t>Moins de 40 ans</t>
  </si>
  <si>
    <t>CAP BEP Bac</t>
  </si>
  <si>
    <t>Bac + 2, licence et plus</t>
  </si>
  <si>
    <t>Plus de 40 ans</t>
  </si>
  <si>
    <t>Sans diplôme qualifiant</t>
  </si>
  <si>
    <t>Nouveaux dirigeants en 2022 selon l'activité principale de l'entreprise</t>
  </si>
  <si>
    <t>Stade d'élevage</t>
  </si>
  <si>
    <t>Destination</t>
  </si>
  <si>
    <t>Entreprises avec des ventes</t>
  </si>
  <si>
    <t>Prix moyen</t>
  </si>
  <si>
    <t>Huître creuse</t>
  </si>
  <si>
    <t>Adulte</t>
  </si>
  <si>
    <t>Consommateur</t>
  </si>
  <si>
    <t>Autre conchyliculteur</t>
  </si>
  <si>
    <t>Demi-élevage (2 ans)</t>
  </si>
  <si>
    <t>Prégrossissement (18 mois)</t>
  </si>
  <si>
    <t>Huître plate</t>
  </si>
  <si>
    <t>Moule edulis</t>
  </si>
  <si>
    <t>Moule galloprovincialis</t>
  </si>
  <si>
    <t>Coque</t>
  </si>
  <si>
    <t>Palourde</t>
  </si>
  <si>
    <t>Autres coquillages</t>
  </si>
  <si>
    <t>Ventes entre professionnels et pour la consommation en conchyliculture en 2022, par espèce, hors écloserie/nurserie (naissains)</t>
  </si>
  <si>
    <t>Note de lecture : une entreprise qui produit plusieurs espèces ou qui vend des adultes et des prégrossis sera comptée plusieurs fois. Les ventes pour la consommation sont les premières ventes des coquillages après marquage sanitaire. Les ventes entre professionnels sont des ventes de coquillages non marqués sanitairement.
Lecture : 1 548 entreprises ont vendu 81 217 tonnes d'huîtres creuses sous marquage sanitaire pour une valeur de 414 775 €, soit un prix moyen de 5,11 €/kg.</t>
  </si>
  <si>
    <t xml:space="preserve">Ventes entre professionnels et pour la consommation en conchyliculture en 2022, par région conchylicole du siège l'entreprise, par espèce, hors écloserie/nurserie (naissain) </t>
  </si>
  <si>
    <t>Note de lecture : une entreprise qui produit plusieurs espèces sera comptée plusieurs fois.
Toutes les ventes sont indiquées au siège social de l'entreprise même si l'entreprise a vendu des coquillages produits (par elle ou d'autres entreprises) dans d'autres régions.
Les ventes pour la consommation sont les premières ventes des coquillages après marquage sanitaire. Les ventes entre professionnels sont des ventes de coquillages non marqués sanitairement.
Les autres coquillages sont essentiellement des coques, palourdes et ormeaux.
Lecture : 132 entreprises dont le siège est en région Normandie - Mer du Nord ont produit et vendu des huîtres de taille marchande en vente finale pour un volume de 7 500 tonnes.</t>
  </si>
  <si>
    <t xml:space="preserve">Ventes entre professionnels et pour la consommation en conchyliculture en 2022, par région administrative du siège l'entreprise, par espèce, hors écloserie/nurserie (naissain) </t>
  </si>
  <si>
    <t>Note de lecture : une entreprise qui produit plusieurs espèces sera comptée plusieurs fois.
Toutes les ventes sont indiquées au siège social de l'entreprise même si l'entreprise a vendu des coquillages produits (par elle ou d'autres entreprises) dans d'autres régions.
Les ventes pour la consommation sont les premières ventes des coquillages après marquage sanitaire. Les ventes entre professionnels sont des ventes de coquillages non marqués sanitairement.
Les autres coquillages sont essentiellement des coques, palourdes et ormeaux.
Lecture : 130 entreprises dont le siège est en région Normandie ont produit et vendu des huîtres de taille marchande en vente finale pour un volume de 7 423 tonnes.</t>
  </si>
  <si>
    <t>Mode d'élevage</t>
  </si>
  <si>
    <t>Elevage ou pousse en claires</t>
  </si>
  <si>
    <t>Filière</t>
  </si>
  <si>
    <t>Table méditerranéenne</t>
  </si>
  <si>
    <t>Terrain découvrant : tables sur estran...</t>
  </si>
  <si>
    <t>Terrain découvrant : à plat</t>
  </si>
  <si>
    <t>Terrain non découvrant : eau semi-profonde ou profonde, à plat au sol ou en cage, tables...</t>
  </si>
  <si>
    <t>Pieux dont bouchots</t>
  </si>
  <si>
    <t>Terrain découvrant : autres...</t>
  </si>
  <si>
    <t>Technique non définie</t>
  </si>
  <si>
    <t xml:space="preserve">Ventes en conchyliculture en 2022, par espèce, mode d'élevage et destination, hors écloserie/nurserie (naissain) </t>
  </si>
  <si>
    <t>Note de lecture : une entreprise qui produit plusieurs espèces ou utilise plusieurs modes d'élevage sera comptée plusieurs fois.
Les ventes pour la consommation sont les premières ventes des coquillages après marquage sanitaire. Les ventes entre professionnels sont des ventes de coquillages non marqués sanitairement.
Lecture : 142 entreprises ont vendu 8 940,27 tonnes d'huîtres en élevage ou pousse en claires à 4,95 €/kg.</t>
  </si>
  <si>
    <t xml:space="preserve"> million de naissains</t>
  </si>
  <si>
    <t xml:space="preserve"> € / mille </t>
  </si>
  <si>
    <t>Production de naissains d'écloserie en 2022, par espèce</t>
  </si>
  <si>
    <t>Note de lecture : les entreprises vendant des naissains issus d'écloserie sont essentiellement les écloseries/nurseries mais également quelques nurseries qui achètent des naissains aux écloseries, les font grandir avant de revendre aux conchylicteurs à la taille souhaitée.</t>
  </si>
  <si>
    <t xml:space="preserve"> € / kg </t>
  </si>
  <si>
    <t>Production de naissains de captage en 2022, par espèce</t>
  </si>
  <si>
    <t>Note de lecture : coefficients utilisés : 
- huîtres : 1 million de naissains = 0.25 tonnes
- moules : 1 km de cordes de naissains = 0.15 tonnes</t>
  </si>
  <si>
    <t>Volume d'huîtres affinées en claires</t>
  </si>
  <si>
    <t>Volume d'huîtres affinées en parcs</t>
  </si>
  <si>
    <t>Volume d'huîtres vendus sous marquage sanitaire</t>
  </si>
  <si>
    <t>en tonne</t>
  </si>
  <si>
    <t>Ventes à la consommation d'huîtres affinées en claires et en parcs</t>
  </si>
  <si>
    <t>Note de lecture : en Bretagne-Nord, 831 tonnes d'huîtres sont vendues après un affinage en claires et 1 933 après un affinage en parcs, sur un total de 7 500 tonnes.</t>
  </si>
  <si>
    <t>A - Pas d'affinage en claires</t>
  </si>
  <si>
    <t>B - 0 à 25% d'affinage en claires</t>
  </si>
  <si>
    <t>C - 25 à 50% d'affinage en claires</t>
  </si>
  <si>
    <t>D - 50 à 75% d'affinage en claires</t>
  </si>
  <si>
    <t>E - 75 à 100% d'affinage en claires</t>
  </si>
  <si>
    <t>Répartition des entreprises suivant la part (en volume) des ventes d'huitres affinées en claires</t>
  </si>
  <si>
    <t xml:space="preserve">Note de lecture : en Bretagne Nord, 110 ne pratiquent pas d'affinage en claires. Neuf entreprises pratiquent de l'affinage. Pour ces entreprises, la vente des huîtres affinées en claires représente entre 0 et 25 % des ventes totales d'huîtres en volume. </t>
  </si>
  <si>
    <t>A - Pas d'affinage en parcs</t>
  </si>
  <si>
    <t>B - 0 à 25% d'affinage en parcs</t>
  </si>
  <si>
    <t>C - 25 à 50% d'affinage en parcs</t>
  </si>
  <si>
    <t>D - 50 à 75% d'affinage en parcs</t>
  </si>
  <si>
    <t>E - 75 à 100% d'affinage en parcs</t>
  </si>
  <si>
    <t>Répartition des entreprises suivant la part (en volume) des ventes d'huitres affinées en parcs</t>
  </si>
  <si>
    <t>Note de lecture : parmi les entreprises dont le siège est en région Méditerranée, 316 ne pratiquent pas d'affinage en parcs, 46 entreprises pratiquent de l'affinage en parcs et la vente des huîtres affinées en parcs représentent entre 0 et 25 % des ventes totales d'huîtres en volume  pour 8 d'entre elles, entre 25 et 50 % pour 3, entre 50 et 75 % pour 10 et entre 75 à 100 % pour 25.</t>
  </si>
  <si>
    <t>Pas d'évènement exceptionnel</t>
  </si>
  <si>
    <t>Virus, maladie</t>
  </si>
  <si>
    <t>Climat</t>
  </si>
  <si>
    <t>Prédation</t>
  </si>
  <si>
    <t>Mortalité</t>
  </si>
  <si>
    <t>Lancement, redéploiement ou arrêt de l'activité</t>
  </si>
  <si>
    <t>Pollution</t>
  </si>
  <si>
    <t>Bloom d'algues, phytoplancton et malaigue</t>
  </si>
  <si>
    <t>Autres</t>
  </si>
  <si>
    <t>en % du nombre d'entreprises</t>
  </si>
  <si>
    <t>Évènements exceptionnels dans la conchyliculture et l'élevage de crustacés en 2022</t>
  </si>
  <si>
    <t>Note de lecture : plusieurs évènements peuvent avoir été déclarés par la même entreprise (total &gt; 100 %).
Lecture : parmi les entreprises dont le siège est en région Normandie - Mer du Nord, 79 % ont déclaré ne pas avoir eu d'évènement exceptionnel en 2022, 5 % un évènement lié au climat, 9 % des prédations,  3 % des mortalités exceptionnelles, 3 % le lancement ou redéploiement de leur activité et 2 % d'autres évènements exceptionnels.</t>
  </si>
  <si>
    <t>Origine</t>
  </si>
  <si>
    <t>Gisement naturel</t>
  </si>
  <si>
    <t>Captage</t>
  </si>
  <si>
    <t>Ecloserie diploïde</t>
  </si>
  <si>
    <t>Ecloserie triploïde</t>
  </si>
  <si>
    <t>Autre</t>
  </si>
  <si>
    <t>Origine inconnue</t>
  </si>
  <si>
    <t>En tonne</t>
  </si>
  <si>
    <t>Volumes de coquillages vendus à la consommation selon l'origine du naissain</t>
  </si>
  <si>
    <t>Note de lecture : les ventes pour la consommation sont les premières ventes des coquillages après marquage sanitaire.</t>
  </si>
  <si>
    <t>Région conchylicole</t>
  </si>
  <si>
    <t>Pourcentage</t>
  </si>
  <si>
    <t>Autre ou origine inconnue</t>
  </si>
  <si>
    <t>-</t>
  </si>
  <si>
    <t>Ecloserie triploïde ou autre ou orignie inconnue</t>
  </si>
  <si>
    <t>Volumes d'huîtres (creuses et plates) vendues à la consommation selon l'origine du naissain</t>
  </si>
  <si>
    <t>Autres coquillages (coque, palourde...)</t>
  </si>
  <si>
    <t>Vente entre conchyliculteurs pour grossissement ou finition</t>
  </si>
  <si>
    <t>France</t>
  </si>
  <si>
    <t>Export</t>
  </si>
  <si>
    <t>Vente à la consommation</t>
  </si>
  <si>
    <t>Dégustation</t>
  </si>
  <si>
    <t>Autres ventes directes aux particuliers</t>
  </si>
  <si>
    <t>Restaurateur, traiteur</t>
  </si>
  <si>
    <t>Poissonnier, écailler</t>
  </si>
  <si>
    <t>Autre conchyliculteur en achat/revente</t>
  </si>
  <si>
    <t>GMS (grandes et moyennes surfaces)</t>
  </si>
  <si>
    <t>Mareyeur, grossiste, revendeur, courtier</t>
  </si>
  <si>
    <t>Export au sein de l'Union Européenne</t>
  </si>
  <si>
    <t>Export hors Union Européenne</t>
  </si>
  <si>
    <t>En millier d'€</t>
  </si>
  <si>
    <t>Ventes selon la destination</t>
  </si>
  <si>
    <t>Note de lecture : les ventes pour la consommation sont les premières ventes des coquillages après marquage sanitaire. Les ventes entre professionnels sont des ventes de coquillages non marqués sanitairement.</t>
  </si>
  <si>
    <t>Marque ou signe de qualité</t>
  </si>
  <si>
    <t>Part des huîtres sous marque ou signe de qualité</t>
  </si>
  <si>
    <t>Part des moules sous marque ou signe de qualité</t>
  </si>
  <si>
    <t>Autres coquillages (coques, palourdes, ormeaux...)</t>
  </si>
  <si>
    <t>Part des autres coquillages sous marque ou signe de qualité</t>
  </si>
  <si>
    <t xml:space="preserve"> % </t>
  </si>
  <si>
    <t>Agriculture Biologique</t>
  </si>
  <si>
    <t>Ventes certifiées bio</t>
  </si>
  <si>
    <t>Note de lecture : 1 076 tonnes d'huîtres ont été vendues sous certification AB. Cela représente 1 % des huîtres vendues en France.</t>
  </si>
  <si>
    <t>Ventes d'huîtres certifiées bio par région</t>
  </si>
  <si>
    <t>Note de lecture : 170 tonnes d'huîtres ont été vendues sous certification AB par des entreprises dont le siège est en région Bretagne-Sud</t>
  </si>
  <si>
    <t>Ventes de moules certifiées bio par région</t>
  </si>
  <si>
    <t>Note de lecture : 134 de moules ont été vendues sous certification AB par des entreprises dont le siège est en région Normandie - Mer du Nord</t>
  </si>
  <si>
    <t>Région de production</t>
  </si>
  <si>
    <t>Zone de production</t>
  </si>
  <si>
    <t>Perte estimée</t>
  </si>
  <si>
    <t>Huîtres - Grossissement ou finition - ventes aux consommateurs et aux professionnels</t>
  </si>
  <si>
    <t>Baie de Somme + Nord - Pas de Calais + Asnelles-Meuvaines + Côte d'Albatre</t>
  </si>
  <si>
    <t>Baie des Veys : Utah-beach</t>
  </si>
  <si>
    <t>Côte Est Cotentin</t>
  </si>
  <si>
    <t>Gouville-Agon</t>
  </si>
  <si>
    <t>Grandcamp-Isigny</t>
  </si>
  <si>
    <t>Portbail-Pirou</t>
  </si>
  <si>
    <t>Sud-Sienne</t>
  </si>
  <si>
    <t>Zones non définies</t>
  </si>
  <si>
    <t>Baie de Cancale et du Mont Saint-Michel</t>
  </si>
  <si>
    <t>Baie de Saint-Brieuc + Fresnaye-Arguenon</t>
  </si>
  <si>
    <t>Morlaix - Penze</t>
  </si>
  <si>
    <t>Pays des abers</t>
  </si>
  <si>
    <t>Rade de Brest</t>
  </si>
  <si>
    <t>Tréguier Jaudy</t>
  </si>
  <si>
    <t>Baie de Plouharnel + Baie de Pont Mahé + Traict du Croisic</t>
  </si>
  <si>
    <t>Baie de Quiberon</t>
  </si>
  <si>
    <t>Finistère Sud</t>
  </si>
  <si>
    <t>Golfe du Morbihan et rivière d'Auray</t>
  </si>
  <si>
    <t>Pénestin + Traict de Pen Bé</t>
  </si>
  <si>
    <t>Ria d'Etel</t>
  </si>
  <si>
    <t>Rivière de Pénef</t>
  </si>
  <si>
    <t>Rivières de Crach et de Saint-Philibert</t>
  </si>
  <si>
    <t>Baie de Bourgneuf</t>
  </si>
  <si>
    <t>Estuaire du Lay et estuaire du Payre</t>
  </si>
  <si>
    <t>Secteur de la Plaine-sur-mer</t>
  </si>
  <si>
    <t>Île de Noirmoutier</t>
  </si>
  <si>
    <t>Marennes-Oléron</t>
  </si>
  <si>
    <t>Pertuis Breton</t>
  </si>
  <si>
    <t>Pertuis d'Antioche</t>
  </si>
  <si>
    <t>Île de Ré</t>
  </si>
  <si>
    <t>Bassin d'Arcachon + Lac d'Hossegor</t>
  </si>
  <si>
    <t>Pointe du Médoc</t>
  </si>
  <si>
    <t>Anse de Carteau</t>
  </si>
  <si>
    <t>Baie du Lazaret</t>
  </si>
  <si>
    <t>Baie du Lazaret + Corse</t>
  </si>
  <si>
    <t>Lagune de Thau et façades maritimes de Sète Marseillan et des Aresquiers</t>
  </si>
  <si>
    <t>Leucate + Gruissan + Fleury Vendres</t>
  </si>
  <si>
    <t>Huîtres - en prégrossissement ou demi-élevage</t>
  </si>
  <si>
    <t>Baie de Somme + Asnelles-Meuvaines</t>
  </si>
  <si>
    <t>Baie de Saint-Brieuc + Fresnaye-Arguenon + Baie de Cancale et du mont Saint Michel</t>
  </si>
  <si>
    <t>Rade de Brest + Pays des Abers</t>
  </si>
  <si>
    <t>Baie de Plouharnel</t>
  </si>
  <si>
    <t>Finistère Sud + Ria d'Etel</t>
  </si>
  <si>
    <t>Golfe du Morbihan + rivières d'Auray, de Pénef, de Crach et de Saint Philibert + Traict de Pen Bé</t>
  </si>
  <si>
    <t>Île de Noirmoutier + Baie de Bourgneuf</t>
  </si>
  <si>
    <t>Pertuis d'Antioche + Pertuis Breton + zones non définies</t>
  </si>
  <si>
    <t>Bassin d'Arcachon</t>
  </si>
  <si>
    <t>Leucate</t>
  </si>
  <si>
    <t>Moules - Grossissement ou finition - ventes aux consommateurs et aux professionnels</t>
  </si>
  <si>
    <t>Asnelles-Meuvaines + Nord Pas de Calais</t>
  </si>
  <si>
    <t>Baie de Somme</t>
  </si>
  <si>
    <t>Baie des Veys : Utah-beach + Grandcamp-Isigny + Côte Est Contentin</t>
  </si>
  <si>
    <t>Baie de Saint-brieuc</t>
  </si>
  <si>
    <t>Fresnaye-Arguenon</t>
  </si>
  <si>
    <t>Morlaix-Penze + Tréguier-Jaudy + Paimpol-Trieux</t>
  </si>
  <si>
    <t>Baie de Plouharnel + Rivières de Crach et de Saint Philibert + Ria d'Etel</t>
  </si>
  <si>
    <t>Baie de Pont-Mahé</t>
  </si>
  <si>
    <t>Golfe du Morbihan et rivière d'Auray + Baie de Quiberon</t>
  </si>
  <si>
    <t>Presqu'île de Crozon</t>
  </si>
  <si>
    <t>Estuaire du Lay + Estuaire du Payre</t>
  </si>
  <si>
    <t>Secteur de la Plaine sur mer + Baie de Bourgneuf</t>
  </si>
  <si>
    <t>Pertuis d'Antioche + Île de Ré</t>
  </si>
  <si>
    <t>Anse de Carteau + Baie du Lazaret + Corse</t>
  </si>
  <si>
    <t>Moules - en prégrossissement ou demi-élevage</t>
  </si>
  <si>
    <t>Nord Pas de Calais</t>
  </si>
  <si>
    <t>Pénestin</t>
  </si>
  <si>
    <t>Île de Noirmoutier + Estuaire du Lay</t>
  </si>
  <si>
    <t>Anse de Carteau + lagune de Thau et façade de Sète-Marsillan et des Aresquiers</t>
  </si>
  <si>
    <t>Palourde, coque, ormeau et autres coquillages - Grossissement ou finition - ventes aux consommateurs et aux professionnels</t>
  </si>
  <si>
    <t>Morlaix-Penze + Tréguier-Jaudy + Paimpol-Trieux + Baie de Saint-Brieuc + Fresnaye-Arguenon + Rade de Brest + Pays des abers + zones non définies</t>
  </si>
  <si>
    <t>Île de Noirmoutier + zones non définies</t>
  </si>
  <si>
    <t>Leucate + Anse de Carteau + zones non définies</t>
  </si>
  <si>
    <t>Vente de coquillages selon la localisation de la production, hors écloserie/nurserie</t>
  </si>
  <si>
    <t>Note de lecture : dans le questionnaire, les entreprises répartissent leurs ventes selon la zone d'élevage et le stade de vente.
Toutes les ventes de l'entreprise sont réparties que ce soient des ventes à la consommation ou des ventes entre professionnels.
Les ventes entre professionnels étant comptabilisées, un même coquillage pourra être compté plusieurs fois : une fois par l'entreprise réalisant une vente vers un autre conchyliculteur, une fois par ce dernier en vente à la consommation.",
Ex : un producteur déclare des 16 tonnes d'huîtres creuses entre professionnels et 64 tonnes à la consommation. Il répartit sa production selon les zones d'élevage : en grossissement/finition il a produit 60 % à \"Morlaix - Penze\" et 40 % dans le \"Golfe du Morbihan\". Dans le tableau l'ensemble de ses ventes sont comptées soit 64 + 16 = 80 tonnes. Ses ventes sont réparties en 60 % de 80 = 48 tonnes sont \"sorties\" de \"Morlaix - Penze\" et 60 % de 80 = 32 tonnes sont \"sorties\" de  \"Golfe du Morbihan\". ",
Lecture : 28 entreprises ont vendu 2 989,33 tonnes d'huîtres à d'autres professionnels ou à la consommation issues de leur production en Baie des Veys : Utah-beach, avec 29 % de pertes estimées.</t>
  </si>
  <si>
    <t>Diversification</t>
  </si>
  <si>
    <t>Vente de sa propre production aquacole hors diversification</t>
  </si>
  <si>
    <t>Vente de produits aquacoles en achat / revente</t>
  </si>
  <si>
    <t>Visites organisées, balades découverte</t>
  </si>
  <si>
    <t>en % du chiffre d'affaire</t>
  </si>
  <si>
    <t xml:space="preserve">Répartition du chiffre d'affaires des entreprises de conchyliculture en 2022 selon la région </t>
  </si>
  <si>
    <t>Note de lecture : répartition du chiffre d'affaires des entreprises aquacoles selon le type de revenus. Ne prend pas en compte la diversfication réalisée au sein d'une autre entrerpise créée spécifiquement.
Lecture : Parmi les entreprises dont le siège est en région Normandie-Mer du Nord,  99,68 % de leur chiffre d'affaire est composé de la vente de leur propre production aquacole, 0,19 % de dégustation, 0,12 % de la vente de produits aquacoles en achat/revente, 0,02 % de visites organisées et balades/découvertes.</t>
  </si>
  <si>
    <t>Source : Agreste - Enquête aquaculture 2023</t>
  </si>
  <si>
    <t>Truite arc-en-ciel</t>
  </si>
  <si>
    <t>Truite fario</t>
  </si>
  <si>
    <t>Autres salmonidés (saumon de fontaine, hybride, ombre, omble chevalier...)</t>
  </si>
  <si>
    <t>Carpe (Cyprinus carpio)</t>
  </si>
  <si>
    <t>Gardon - rotengle</t>
  </si>
  <si>
    <t>Tanche</t>
  </si>
  <si>
    <t>Brochet</t>
  </si>
  <si>
    <t>Carpe koï</t>
  </si>
  <si>
    <t>Perche</t>
  </si>
  <si>
    <t>Sandre</t>
  </si>
  <si>
    <t>Black-bass</t>
  </si>
  <si>
    <t>Carpe amour</t>
  </si>
  <si>
    <t>Autres poissons d'étangs</t>
  </si>
  <si>
    <t>Bar (loup)</t>
  </si>
  <si>
    <t>Daurade royale</t>
  </si>
  <si>
    <t>Autres poissons élevés en eau de mer (maigre, truite élevée en mer, saumon de l'Atlantique, sole, turbot...)</t>
  </si>
  <si>
    <t>Ventes des piscicultures en 2022 par espèce, pour la consommation humaine, à l'export, pour le repeuplement en milieu naturel et en parcours de pêche</t>
  </si>
  <si>
    <t>Note de lecture : une entreprise qui produit plusieurs espèces sera comptée plusieurs fois.
Les entreprises piscicoles qui ne réalisent pas de ventes finales ne sont pas comptées ici (écloseries, nurseries, éleveurs qui vendent uniquement à d'autres piscicultures pour grossissement...) 
Le prix unitaire des poissons d'étang n'est pas disponible. Le volume et la valeur correspondent à l'ensemble des ventes de nombreuses espèces différentes, à des stades d'élevage différents pour des destinataire différent. Les prix de vente sont très différents d'une vente à l'autre, aussi il n'est pas pertinente de calculer un prix unitaire moyen.
Lecture : 296 entreprises ont élevé et vendu des truites arc-en-ciel de taille marchande à des consommateurs, pour un volume de 31 366 tonnes et un montant de 135 031 000 euros.</t>
  </si>
  <si>
    <t>Champ : France métropolitaine et départements d'outre-mer</t>
  </si>
  <si>
    <t>Région</t>
  </si>
  <si>
    <t>Entre pisciculteurs</t>
  </si>
  <si>
    <t>Bretagne + Normandie</t>
  </si>
  <si>
    <t>Provence-Alpes-Côte d'Azur + Corse + La Réunion</t>
  </si>
  <si>
    <t>Guadeloupe</t>
  </si>
  <si>
    <t>Guyane</t>
  </si>
  <si>
    <t>Production en pisciculture en 2022, par région du siège de l'entreprise et par espèce, hors écloserie/nurserie</t>
  </si>
  <si>
    <t>Note de lecture : une entreprise qui produit plusieurs espèces sera comptée plusieurs fois.
Toute la production d'une entreprise est localisée à la région de son siège, même si une partie de la production est réalisée dans un site localisé dans une autre région.
Les ventes pour la consommation sont les premières ventes pour la consommation humaine, à l'export, pour le repeuplement en milieu naturel et en parcours de pêche. Les ventes entre professionnels sont des ventes à une autre pisciculture française qui réalisera une partie de l'élevage du poisson.
Le prix unitaire des poissons d'étang n'est pas disponible. Le volume et la valeur correspondent à l'ensemble des ventes de nombreuses espèces différentes, à des stades d'élevage différents pour des destinataire différent. Les prix de vente sont très différents d'une vente à l'autre, aussi il n'est pas pertinente de calculer un prix unitaire moyen.
Lecture : en Auvergne-Rhône-Alpes, 46 entreprises ont élevé et vendu des truites et autres salmonidés de taille marchande à des consommateurs, pour un volume de 3 188 tonnes et un montant de 20 132 000 euros.
8 entreprises ont élevé et vendu 307 tonnes de truites et autres salmonidés à d'autres pisciculteurs français.</t>
  </si>
  <si>
    <t>Entreprises productrices</t>
  </si>
  <si>
    <t>Quantité vendue</t>
  </si>
  <si>
    <t xml:space="preserve"> million</t>
  </si>
  <si>
    <t>Salmonidés</t>
  </si>
  <si>
    <t>Oeufs pour la reproduction</t>
  </si>
  <si>
    <t>Poissons d'eau douce hors salmonidés</t>
  </si>
  <si>
    <t>Vésicules resorbées et alevins</t>
  </si>
  <si>
    <t>Juvéniles</t>
  </si>
  <si>
    <t>Tous : alevins, larves et prégrossis</t>
  </si>
  <si>
    <t>Production des écloseries / nurseries en pisciculture en 2022, par espèce</t>
  </si>
  <si>
    <t>Note de lecture : une entreprise qui produit plusieurs espèces sera comptée plusieurs fois.
Le prix unitaire des poissons élevés en eau de mer n'est pas disponible. Le volume et la valeur rassemblent des stades d'élevage différents. Les prix de vente sont très différents selon le stade d'élevage, aussi il n'est pas pertinente de calculer un prix unitaire moyen.
Lecture : 36 entreprises ont produit 54,98 millions de salmonidés juvéniles, 28 ont produit 528,52 millions d'oeufs pour la reproduction.</t>
  </si>
  <si>
    <t xml:space="preserve"> millier d'€ </t>
  </si>
  <si>
    <t>Chiffre d'affaires de la pisciculture par région (toutes espèces et toutes destinations)</t>
  </si>
  <si>
    <t>Note de lecture : le chiffre d'affaires correspond à toutes les ventes des piscicultures, en vente finale et en vente entre professionnels, à tout stade d'élevage y compris les ventes des écloseries.
Toutes les ventes sont localisées dans la région du siège de l'entreprises, même si l'entreprise réalise des ventes dans des établissements localisés dans différentes régions.
Lecture : en Auvergne-Rhône-Alpes, 96 entreprises ont eu une activité de pisciculture en 2022. Le chiffre d'affaires piscicole de ces entreprises est de 26 305 000€.</t>
  </si>
  <si>
    <t>Type d'évènement exceptionnel</t>
  </si>
  <si>
    <t>Elevage de salmonidés</t>
  </si>
  <si>
    <t>Elevage d'esturgeons et autres poissons d'eau douce hors étangs</t>
  </si>
  <si>
    <t>Pas d'événement exceptionnel</t>
  </si>
  <si>
    <t>Climat : sécheresse, inondation, tempêtes, température de l'eau</t>
  </si>
  <si>
    <t>Problème d'élevage dont sinistre, vol, prédation...</t>
  </si>
  <si>
    <t>Lancement ou redéploiement de l'activité</t>
  </si>
  <si>
    <t>Évènements exceptionnels en pisciculture en 2022</t>
  </si>
  <si>
    <t>Note de lecture : les entreprises qui ont une activité piscicole en 2022 sont réparties selon leur activité principale
L'activité piscicole principale d'une entreprise est celle qui a généré le chiffre d'affaires le plus élevé en 2022.
Lecture : 216 salmonicultures ont déclaré n'avoir pas eu d'évènements exceptionnels en 2022, 62 un évènement lié au climat, 13 un problème d'élevage, 12 un lancement ou redéploiement d'une activité.</t>
  </si>
  <si>
    <t xml:space="preserve"> nombre d'enteprises</t>
  </si>
  <si>
    <t xml:space="preserve"> €/kg </t>
  </si>
  <si>
    <t>Consommation humaine</t>
  </si>
  <si>
    <t>Repeuplement et parcours de pêche</t>
  </si>
  <si>
    <t>Ventes à un autre pisciculteur français</t>
  </si>
  <si>
    <t>Autres poissons d'eau douce hors étang, dont esturgeons et perches</t>
  </si>
  <si>
    <t>Volumes vendus en pisciculture hors étang en 2022, par destination</t>
  </si>
  <si>
    <t>Note de lecture : 259 entreprises ont produit des truites arc-en-ciel pour la consommation humaine, pour un total de 22 960,02 tonnes et 100 780 000€</t>
  </si>
  <si>
    <t>Entreprises produisant en AB</t>
  </si>
  <si>
    <t>Volume en AB</t>
  </si>
  <si>
    <t>Volume hors AB</t>
  </si>
  <si>
    <t>Salmonidés (chair)</t>
  </si>
  <si>
    <t>Salmonidés (oeufs pour la consommation)</t>
  </si>
  <si>
    <t>Autres poissons d'eau douce hors étangs, dont esturgeons et perches (chair)</t>
  </si>
  <si>
    <t>Esturgeons (caviar)</t>
  </si>
  <si>
    <t>Poissons d'étang</t>
  </si>
  <si>
    <t>Autres poissons élevés en eau de mer, dont maigre, daurade royale...</t>
  </si>
  <si>
    <t>Pisciculture - Part de la production certifiée bio</t>
  </si>
  <si>
    <t>Note de lecture : 22 entreprises ont vendu 1 292,83 tonnes de salmonidés (chair) en Agriculture Biologique.</t>
  </si>
  <si>
    <t>Calibre</t>
  </si>
  <si>
    <t>Part des ventes selon calibre</t>
  </si>
  <si>
    <t>Portion (- de 500 g)</t>
  </si>
  <si>
    <t>Petit filet (500 à 1 kg)</t>
  </si>
  <si>
    <t>Grande (1 à 2 kg)</t>
  </si>
  <si>
    <t>Très grande (+ de 2 kg)</t>
  </si>
  <si>
    <t>Volumes vendus de truites arc-en-ciel par destination et calibre</t>
  </si>
  <si>
    <t>Note de lecture : 222 entreprises ont vendu truites arc-en-ciel portion (- 500g) pour la consommation humaine. Les ventes en portion représentent 18,16 % des ventes pour la consommation humaine.</t>
  </si>
  <si>
    <t>Médiane : la moitié des entreprises ont un prix inférieur à</t>
  </si>
  <si>
    <t>Centre-Val de Loire + Pays de la Loire + Île-de-France</t>
  </si>
  <si>
    <t>Provence-Alpes-Côte d'Azur + Corse + Occitanie + La Réunion</t>
  </si>
  <si>
    <t>en €/kg</t>
  </si>
  <si>
    <t>Prix de vente des truites Arc-En-Ciel portion (-500 g) sortie bassin, par région</t>
  </si>
  <si>
    <t xml:space="preserve">Note de lecture : pour 10 % des salmonicultures d'Auvergne-Rhône-Alpes le prix de vente moyen des truites arc-en-ciel portion sortie bassin est inférieur 4,40 €/kg. </t>
  </si>
  <si>
    <t>Bourgogne-Franche-Comté + Grand-Est</t>
  </si>
  <si>
    <t>Normandie + Bretagne + Hauts-de-France + Centre-Val de Loire + Pays de la Loire + Île-de-France</t>
  </si>
  <si>
    <t>Prix de vente des truites Arc-En-Ciel portion (-500 g) abattu/eviscéré, par région</t>
  </si>
  <si>
    <t xml:space="preserve">Note de lecture : pour 10 % des salmonicultures d'Auvergne-Rhône-Alpes le prix de vente moyen des truites arc-en-ciel portion abattu/eviscéré est inférieur 5,73 €/kg. </t>
  </si>
  <si>
    <t>La Réunion + Martinique + Corse + Provence-Alpes-Côte d'Azur</t>
  </si>
  <si>
    <t>Restauration / dégustation</t>
  </si>
  <si>
    <t>Pêche loisir</t>
  </si>
  <si>
    <t>Hébergement</t>
  </si>
  <si>
    <t xml:space="preserve">Répartition du chiffre d'affaires des entreprises de pisciculture en eau douce hors étangs en 2022 selon la région </t>
  </si>
  <si>
    <t>Note de lecture : répartition du chiffre d'affaires des entreprises aquacoles selon le type de revenus. Ne prend pas en compte la diversfication réalisée au sein d'une autre entrerpise créée spécifiquement.
Lecture : Parmi les entreprises dont le siège est en région Auvergne-Rhône-Alpes, 99,26 % de leur chiffre d'affaire est composé de la vente de leur propre production aquacole, 0,47 % de restauration, 0,27 % de pêche loisir.</t>
  </si>
  <si>
    <t>Service piscicole</t>
  </si>
  <si>
    <t xml:space="preserve">Répartition du chiffre d'affaires des entreprises de pisciculture en étangs en 2022 selon la région </t>
  </si>
  <si>
    <t>Note de lecture : répartition du chiffre d'affaires des entreprises aquacoles selon le type de revenus. Ne prend pas en compte la diversfication réalisée au sein d'une autre entrerpise créée spécifiquement.
Lecture : Parmi les entreprises dont le siège est en région Auvergne-Rhône-Alpes,  21,13 % de leur chiffre d'affaire est composé de la vente de leur propre production aquacole, 0,01 % de service de prestation piscicole, 0,65 % de pêche loisir, 0,01 % d'hébergement et 0,12 % d'autres pratiques.</t>
  </si>
  <si>
    <t>France entière</t>
  </si>
  <si>
    <t>Répartition du chiffre d'affaires des entreprises de pisciculture marine en 2022</t>
  </si>
  <si>
    <t>Note de lecture : répartition du chiffre d'affaires des entreprises aquacoles selon le type de revenus. Ne prend pas en compte la diversfication réalisée au sein d'une autre entrerpise créée spécifiquement.
Lecture : Parmi les entreprises de pisciculture marine,  93,08 % de leur chiffre d'affaire est composé de la vente de leur propre production aquacole, 0,98 % de restauration, 0,38 % de visites organisées, balades découverte et 0,12 % d'autres pratiques.</t>
  </si>
  <si>
    <t>Type de site</t>
  </si>
  <si>
    <t>Pisciculture en eau douce hors étangs - salmonidés</t>
  </si>
  <si>
    <t>Pisciculture en eau douce hors étangs - esturgeons</t>
  </si>
  <si>
    <t>Pisciculture en eau douce hors étangs - autres poissons</t>
  </si>
  <si>
    <t>Pisciculture en étang</t>
  </si>
  <si>
    <t>Sites indépendants d'alimentation électrique</t>
  </si>
  <si>
    <t xml:space="preserve">Sites dépendants d'alimentation électrique dont l'activité peut tolérer 
des coupures ponctuelles (moins de 2 heures) </t>
  </si>
  <si>
    <t xml:space="preserve">Sites dépendants d'alimentation électrique doté de groupe électrogène </t>
  </si>
  <si>
    <t>Sites dépendants d'alimentation électrique où une coupure d'électricité met en péril l'activité (non doté d'un groupe électrogène)</t>
  </si>
  <si>
    <t>en nombre de sites</t>
  </si>
  <si>
    <t>Nombre de sites piscicoles selon leur tolérance à des coupures électriques</t>
  </si>
  <si>
    <t>Note de lecture : parmi les pisciculture en eau douce qui élèvent des salmonidés , il y a 444 sites indépendants d'alimentation électrique.</t>
  </si>
  <si>
    <t>Type d'étang</t>
  </si>
  <si>
    <t>Nombre d'étangs</t>
  </si>
  <si>
    <t>Surface des étangs</t>
  </si>
  <si>
    <t xml:space="preserve"> nombre</t>
  </si>
  <si>
    <t xml:space="preserve"> ha</t>
  </si>
  <si>
    <t>Étangs et plans d'eau pêchés en 2022</t>
  </si>
  <si>
    <t>Étangs et plans d'eau exploités mais non pêchés en 2022</t>
  </si>
  <si>
    <t>Total : étangs et plans d'eau pêchés et non pêchés en 2022</t>
  </si>
  <si>
    <t>Nombre et surface des étangs pêchés ou non pêchés en 2022</t>
  </si>
  <si>
    <t>Note de lecture : il y a 2 138 étangs pêchés en 2022 pour une surface totale de 13 699 ha.</t>
  </si>
  <si>
    <t>Etangs de plus de 3 ha</t>
  </si>
  <si>
    <t>Etangs entre 0.1 et 3 ha</t>
  </si>
  <si>
    <t>Etangs de moins de 0.1 ha</t>
  </si>
  <si>
    <t>Nombre et surface des étangs pêchés et non pêchés en 2022 selon la taille de l'étang</t>
  </si>
  <si>
    <t>Note de lecture : il y a 1 429 étangs de plus de 3 ha pêchés ou non pêchés en 2022 pour une surface totale de 15 063 ha.</t>
  </si>
  <si>
    <t>Undaria pinnatifida</t>
  </si>
  <si>
    <t>Autre macro-algue</t>
  </si>
  <si>
    <t>Ventes en culture d'algues et de cyanobactéries, en 2022, hors production de semence</t>
  </si>
  <si>
    <t>Note de lecture : vente finale des produits finis pour toutes les destinations (alimentation humaine et animale, cosmétique, pharmacie et autres).
Les volumes sont exprimés en poids vif : pour la spiruline le poids sec peut être estimé en divisant par 4 le poids vif, pour les micro-algues par 5.
Une entreprise qui produit plusieurs espèces sera comptée plusieurs fois.
Lecture : 3 entreprises ont cultivé et vendu 126,14 tonnes d'Undaria pinnatifida en 2022, pour des ventes finales s'élevant à 623 000 euros.</t>
  </si>
  <si>
    <t>Pertes estimées</t>
  </si>
  <si>
    <t>Macro-algue</t>
  </si>
  <si>
    <t>Bretagne + Nouvelle-Aquitaine + DOM</t>
  </si>
  <si>
    <t>Micro-algue</t>
  </si>
  <si>
    <t>Bretagne + Pays de la Loire + Auvergne-Rhône-Alpes</t>
  </si>
  <si>
    <t>Occitanie  + Provence-Alpes-Côte d'Azur + Hauts-de-France + Grand Est</t>
  </si>
  <si>
    <t>Bouches-du-Rhône</t>
  </si>
  <si>
    <t>Var</t>
  </si>
  <si>
    <t>Alpes-de-Haute-Provence, Alpes-Maritimes, Hautes-Alpes, Vaucluse</t>
  </si>
  <si>
    <t>Gironde</t>
  </si>
  <si>
    <t>Charente, Charente-Maritime, Deux-Sèvres, Vienne et Haute-Vienne</t>
  </si>
  <si>
    <t>Pyrénées-Atlantiques et Landes</t>
  </si>
  <si>
    <t>Lot-et-Garonne, Dordogne et Corrèze</t>
  </si>
  <si>
    <t>Gard et Hérault</t>
  </si>
  <si>
    <t>Aude et Pyrénées-Orientales</t>
  </si>
  <si>
    <t>Lot, Aveyron et Tarn</t>
  </si>
  <si>
    <t>Tarn-et-Garonne</t>
  </si>
  <si>
    <t>Hautes-Pyrénées, Gers, Haute-Garonne et Ariège</t>
  </si>
  <si>
    <t>Puy-de-Dôme, Rhône, Loire et Isère</t>
  </si>
  <si>
    <t>Drôme, Ardèche, Haute-Loire</t>
  </si>
  <si>
    <t>Savoie, Haute-Savoie et Ain</t>
  </si>
  <si>
    <t>Pays de la Loire + Centre-Val de Loire</t>
  </si>
  <si>
    <t>Corse + La Réunion</t>
  </si>
  <si>
    <t>Ventes en culture d'algues et de cyanobactéries, en 2022, par région, hors production de semence</t>
  </si>
  <si>
    <t>Note de lecture : vente finale des produits finis pour toutes les destinations (alimentation humaine et animale, cosmétique, pharmacie et autres).
Les volumes sont exprimés en poids vif : pour la spiruline le poids sec peut être estimé en divisant par 4 le poids vif, pour les micro-algues par 5.
Une entreprise qui produit plusieurs espèces sera comptée plusieurs fois.
Lecture : 38 entreprises de Provence-Alpes-Côte d'Azur ont cultivé et vendu 69,01 tonnes de spiruline (poids vif), pour des ventes finales s'élevant à 1 881 000 euros.
18 sont dans le Var, 8 dans les Bouches-du-Rhône, 12 en Vaucluse, Alpes-de-Haute-Provence, Hautes-Alpes et Alpes-Maritimes</t>
  </si>
  <si>
    <t>Ecocert</t>
  </si>
  <si>
    <t>Autre label</t>
  </si>
  <si>
    <t>en % des volumes vendus</t>
  </si>
  <si>
    <t>Part des ventes d'algues et de cyanobactéries sous label en 2022</t>
  </si>
  <si>
    <t>Note de lecture : Lecture : 15 % de la spiruline est vendue en 2022 sont sous label Ecocert,33 % en AB et 6 % sous un autre label.</t>
  </si>
  <si>
    <t>Multiples</t>
  </si>
  <si>
    <t>Problème technique de culture</t>
  </si>
  <si>
    <t>Problème de commercialisation</t>
  </si>
  <si>
    <t>Problème personnel</t>
  </si>
  <si>
    <t>Évènements exceptionnels en culture d'algues et de cyanobactéries en 2022</t>
  </si>
  <si>
    <t>Note de lecture : les entreprises produisant des algues/cyanobactéries ont été réparties selon les types de produits cultivés.
Si l'entreprise produit plusieurs types d'algues, elle est placée dans la catégorie 'Multiples'.
Sont représentées toutes les entreprises ayant cultivé des algues/cyanobactéries, même celles qui n'ont pas réalisé de vente.
Lecture : parmi les entreprises cultivant de la spiruline, 70 % n'ont pas eu d'évènement exceptionnel en 2022, 13 % ont été impactées par des évènements liées au climat, 11% au lancement ou redéploiement de leur activité, 4 % à un problème de culture, 2 % à un problème de commercialisation, 1 % à des problèmes personnels.</t>
  </si>
  <si>
    <t>Agriculture</t>
  </si>
  <si>
    <t>Négoce d'algues</t>
  </si>
  <si>
    <t>Visite organisée et balade-découverte</t>
  </si>
  <si>
    <t>Vente d'autres produits aquacoles</t>
  </si>
  <si>
    <t>Récolte ou ramassage d'algues sauvages</t>
  </si>
  <si>
    <t>Note de lecture : Note : répartition du chiffre d'affaires des entreprises aquacoles selon le type de revenus. Ne prend pas en compte la diversfication réalisée au sein d'une autre entrerpise créée spécifiquement.
Lecture : Parmi les entreprises dont l'activité principale est la culture de macro-algues, 5,89 % de leur CA est issu de la vente de sa propre production aquacole, 66,71 %  d'autres produits aquacoles, 27,17 % du négoce d'algues et 0,22 % de viste organisée et balade-découverte</t>
  </si>
  <si>
    <t>Sommaire</t>
  </si>
  <si>
    <t>Aquaculture en 2022</t>
  </si>
  <si>
    <t>Emploi en aquaculture en 2022</t>
  </si>
  <si>
    <t>Conchyliculture en 2022</t>
  </si>
  <si>
    <t>Production de la conchyliculture</t>
  </si>
  <si>
    <t>Évènements exceptionnels sur les entreprises conchylicoles</t>
  </si>
  <si>
    <t>Répartition des productions de la conchyliculture</t>
  </si>
  <si>
    <t>Localisation des productions de la conchyliculture</t>
  </si>
  <si>
    <t>Pisciculture en 2022</t>
  </si>
  <si>
    <t>Évènements exceptionnels  sur les entreprises piscicoles</t>
  </si>
  <si>
    <t>Répartition des productions de la pisciculture</t>
  </si>
  <si>
    <t>Tolérance aux coupures d'électricité</t>
  </si>
  <si>
    <t>Etangs pêchés ou exploités en 2022</t>
  </si>
  <si>
    <t>Culture d'algues et de cyanobactéries en 2022</t>
  </si>
  <si>
    <t>Production d'algues et de cyanobactéries</t>
  </si>
  <si>
    <t>Évènements exceptionnels sur les entreprises de culture d'algues et de cyanobactéries</t>
  </si>
  <si>
    <t>10 % des entreprises ont un prix inférieur à</t>
  </si>
  <si>
    <t>25 % des entreprises ont un prix inférieur à</t>
  </si>
  <si>
    <t>25 % des entreprises ont un prix supérieur à</t>
  </si>
  <si>
    <t>10 % des entreprises ont un prix supérieur à</t>
  </si>
  <si>
    <t>Répartition du chiffre d'affaires des entreprises de culture d'algues et de spiruline en 2022 selon l'activité principale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</si>
</sst>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amily val="2"/>
      <scheme val="minor"/>
    </font>
    <font>
      <b/>
      <sz val="11"/>
      <color rgb="FF000000"/>
      <name val="Marianne"/>
    </font>
    <font>
      <i/>
      <sz val="9"/>
      <color rgb="FF000000"/>
      <name val="Marianne"/>
    </font>
    <font>
      <i/>
      <sz val="10"/>
      <color rgb="FF000000"/>
      <name val="Marianne"/>
    </font>
    <font>
      <b/>
      <sz val="10"/>
      <color rgb="FF000000"/>
      <name val="Marianne"/>
    </font>
    <font>
      <sz val="10"/>
      <color rgb="FF000000"/>
      <name val="Marianne"/>
    </font>
    <font>
      <b/>
      <i/>
      <sz val="10"/>
      <color rgb="FF000000"/>
      <name val="Marianne"/>
    </font>
    <font>
      <sz val="11"/>
      <color rgb="FF000000"/>
      <name val="Marianne"/>
    </font>
  </fonts>
  <fills count="4">
    <fill>
      <patternFill patternType="none"/>
    </fill>
    <fill>
      <patternFill patternType="gray125"/>
    </fill>
    <fill>
      <patternFill patternType="solid">
        <fgColor rgb="FFFF8D7E"/>
      </patternFill>
    </fill>
    <fill>
      <patternFill patternType="solid">
        <fgColor rgb="FFFFE2DB"/>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45">
    <xf numFmtId="0" fontId="0" fillId="0" borderId="0" xfId="0"/>
    <xf numFmtId="0" fontId="1" fillId="0" borderId="0" xfId="0" applyFont="1" applyAlignment="1">
      <alignment horizontal="left" vertical="center" wrapText="1"/>
    </xf>
    <xf numFmtId="0" fontId="4" fillId="2" borderId="1" xfId="0" applyFont="1" applyFill="1" applyBorder="1" applyAlignment="1">
      <alignment horizontal="center" vertical="center" wrapText="1"/>
    </xf>
    <xf numFmtId="0" fontId="4" fillId="0" borderId="2" xfId="0" applyFont="1" applyBorder="1" applyAlignment="1">
      <alignment horizontal="left" vertical="center" wrapText="1"/>
    </xf>
    <xf numFmtId="3" fontId="5" fillId="0" borderId="2" xfId="0" applyNumberFormat="1" applyFont="1" applyBorder="1" applyAlignment="1">
      <alignment horizontal="right" vertical="center" wrapText="1" indent="1"/>
    </xf>
    <xf numFmtId="3" fontId="4" fillId="0" borderId="2" xfId="0" applyNumberFormat="1" applyFont="1" applyBorder="1" applyAlignment="1">
      <alignment horizontal="right" vertical="center" wrapText="1" indent="1"/>
    </xf>
    <xf numFmtId="4" fontId="5" fillId="0" borderId="2" xfId="0" applyNumberFormat="1" applyFont="1" applyBorder="1" applyAlignment="1">
      <alignment horizontal="right" vertical="center" wrapText="1" indent="1"/>
    </xf>
    <xf numFmtId="4" fontId="4" fillId="0" borderId="2" xfId="0" applyNumberFormat="1" applyFont="1" applyBorder="1" applyAlignment="1">
      <alignment horizontal="right" vertical="center" wrapText="1" indent="1"/>
    </xf>
    <xf numFmtId="0" fontId="4" fillId="2" borderId="1" xfId="0" applyFont="1" applyFill="1" applyBorder="1" applyAlignment="1">
      <alignment horizontal="left" vertical="center" wrapText="1"/>
    </xf>
    <xf numFmtId="3" fontId="4" fillId="2" borderId="1" xfId="0" applyNumberFormat="1" applyFont="1" applyFill="1" applyBorder="1" applyAlignment="1">
      <alignment horizontal="right" vertical="center" wrapText="1" indent="1"/>
    </xf>
    <xf numFmtId="4" fontId="4" fillId="2" borderId="1" xfId="0" applyNumberFormat="1" applyFont="1" applyFill="1" applyBorder="1" applyAlignment="1">
      <alignment horizontal="right" vertical="center" wrapText="1" indent="1"/>
    </xf>
    <xf numFmtId="0" fontId="5" fillId="0" borderId="2" xfId="0" applyFont="1" applyBorder="1" applyAlignment="1">
      <alignment horizontal="left" vertical="center" wrapText="1" inden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4" fontId="5" fillId="0" borderId="3" xfId="0" applyNumberFormat="1" applyFont="1" applyBorder="1" applyAlignment="1">
      <alignment horizontal="right" vertical="center" wrapText="1" indent="1"/>
    </xf>
    <xf numFmtId="3" fontId="5" fillId="0" borderId="3" xfId="0" applyNumberFormat="1" applyFont="1" applyBorder="1" applyAlignment="1">
      <alignment horizontal="right" vertical="center" wrapText="1" indent="1"/>
    </xf>
    <xf numFmtId="0" fontId="4" fillId="2" borderId="2" xfId="0" applyFont="1" applyFill="1" applyBorder="1" applyAlignment="1">
      <alignment horizontal="left" vertical="center" wrapText="1"/>
    </xf>
    <xf numFmtId="3" fontId="4" fillId="2" borderId="2" xfId="0" applyNumberFormat="1" applyFont="1" applyFill="1" applyBorder="1" applyAlignment="1">
      <alignment horizontal="right" vertical="center" wrapText="1" indent="1"/>
    </xf>
    <xf numFmtId="4" fontId="4" fillId="2" borderId="2" xfId="0" applyNumberFormat="1" applyFont="1" applyFill="1" applyBorder="1" applyAlignment="1">
      <alignment horizontal="right" vertical="center" wrapText="1" indent="1"/>
    </xf>
    <xf numFmtId="0" fontId="3" fillId="0" borderId="2" xfId="0" applyFont="1" applyBorder="1" applyAlignment="1">
      <alignment horizontal="left" vertical="center" wrapText="1"/>
    </xf>
    <xf numFmtId="3" fontId="3" fillId="0" borderId="2" xfId="0" applyNumberFormat="1" applyFont="1" applyBorder="1" applyAlignment="1">
      <alignment horizontal="right" vertical="center" wrapText="1" indent="1"/>
    </xf>
    <xf numFmtId="0" fontId="4" fillId="0" borderId="3" xfId="0" applyFont="1" applyBorder="1" applyAlignment="1">
      <alignment horizontal="left" vertical="center" wrapText="1"/>
    </xf>
    <xf numFmtId="3" fontId="4" fillId="0" borderId="3" xfId="0" applyNumberFormat="1" applyFont="1" applyBorder="1" applyAlignment="1">
      <alignment horizontal="right" vertical="center" wrapText="1" indent="1"/>
    </xf>
    <xf numFmtId="4" fontId="3" fillId="0" borderId="2" xfId="0" applyNumberFormat="1" applyFont="1" applyBorder="1" applyAlignment="1">
      <alignment horizontal="right" vertical="center" wrapText="1" indent="1"/>
    </xf>
    <xf numFmtId="4" fontId="4" fillId="0" borderId="3" xfId="0" applyNumberFormat="1" applyFont="1" applyBorder="1" applyAlignment="1">
      <alignment horizontal="right" vertical="center" wrapText="1" indent="1"/>
    </xf>
    <xf numFmtId="0" fontId="3" fillId="0" borderId="2" xfId="0" applyFont="1" applyBorder="1" applyAlignment="1">
      <alignment horizontal="right" vertical="center" wrapText="1" indent="1"/>
    </xf>
    <xf numFmtId="0" fontId="1" fillId="2" borderId="0" xfId="0" applyFont="1" applyFill="1" applyAlignment="1">
      <alignment horizontal="left" vertical="center" wrapText="1"/>
    </xf>
    <xf numFmtId="0" fontId="5" fillId="0" borderId="0" xfId="0" applyFont="1" applyAlignment="1">
      <alignment horizontal="left" vertical="center" wrapText="1" indent="3"/>
    </xf>
    <xf numFmtId="0" fontId="4" fillId="3" borderId="0" xfId="0" applyFont="1" applyFill="1" applyAlignment="1">
      <alignment horizontal="left" vertical="center" wrapText="1" indent="1"/>
    </xf>
    <xf numFmtId="0" fontId="1" fillId="0" borderId="0" xfId="0" applyFont="1" applyAlignment="1">
      <alignment horizontal="left" vertical="center" wrapText="1"/>
    </xf>
    <xf numFmtId="0" fontId="0" fillId="0" borderId="0" xfId="0"/>
    <xf numFmtId="0" fontId="2" fillId="0" borderId="0" xfId="0" applyFont="1" applyAlignment="1">
      <alignment vertical="center" wrapText="1"/>
    </xf>
    <xf numFmtId="0" fontId="7" fillId="2" borderId="0" xfId="0" applyFont="1" applyFill="1" applyAlignment="1">
      <alignment horizontal="center" vertical="center" wrapText="1"/>
    </xf>
    <xf numFmtId="0" fontId="5" fillId="0" borderId="2" xfId="0" applyFont="1" applyBorder="1" applyAlignment="1">
      <alignment horizontal="left" vertical="center" wrapText="1"/>
    </xf>
    <xf numFmtId="3" fontId="5" fillId="0" borderId="2" xfId="0" applyNumberFormat="1" applyFont="1" applyBorder="1" applyAlignment="1">
      <alignment horizontal="right" vertical="center" wrapText="1" indent="1"/>
    </xf>
    <xf numFmtId="0" fontId="3" fillId="0" borderId="0" xfId="0" applyFont="1" applyAlignment="1">
      <alignment horizontal="right" vertical="center" wrapText="1" indent="1"/>
    </xf>
    <xf numFmtId="0" fontId="4" fillId="0" borderId="1" xfId="0" applyFont="1" applyBorder="1" applyAlignment="1">
      <alignment horizontal="center" vertical="center" wrapText="1"/>
    </xf>
    <xf numFmtId="3" fontId="4" fillId="0" borderId="1" xfId="0" applyNumberFormat="1" applyFont="1" applyBorder="1" applyAlignment="1">
      <alignment horizontal="center" vertical="center" wrapText="1" indent="1"/>
    </xf>
    <xf numFmtId="0" fontId="5" fillId="0" borderId="3" xfId="0" applyFont="1" applyBorder="1" applyAlignment="1">
      <alignment horizontal="left" vertical="center" wrapText="1"/>
    </xf>
    <xf numFmtId="4" fontId="4" fillId="0" borderId="1" xfId="0" applyNumberFormat="1" applyFont="1" applyBorder="1" applyAlignment="1">
      <alignment horizontal="center" vertical="center" wrapText="1" indent="1"/>
    </xf>
    <xf numFmtId="0" fontId="6" fillId="2" borderId="0" xfId="0" applyFont="1" applyFill="1" applyAlignment="1">
      <alignment horizontal="left" vertical="center" wrapText="1"/>
    </xf>
    <xf numFmtId="4" fontId="4" fillId="2" borderId="0" xfId="0" applyNumberFormat="1" applyFont="1" applyFill="1" applyAlignment="1">
      <alignment horizontal="right" vertical="center" wrapText="1" indent="1"/>
    </xf>
    <xf numFmtId="0" fontId="4" fillId="0" borderId="2" xfId="0" applyFont="1" applyBorder="1" applyAlignment="1">
      <alignment horizontal="left" vertical="center" wrapText="1"/>
    </xf>
    <xf numFmtId="0" fontId="3" fillId="0" borderId="2" xfId="0" applyFont="1" applyBorder="1" applyAlignment="1">
      <alignment horizontal="left" vertical="center" wrapText="1"/>
    </xf>
    <xf numFmtId="0" fontId="4"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1"/>
  <sheetViews>
    <sheetView tabSelected="1" topLeftCell="A46" workbookViewId="0">
      <selection activeCell="B69" sqref="B69"/>
    </sheetView>
  </sheetViews>
  <sheetFormatPr baseColWidth="10" defaultRowHeight="15" x14ac:dyDescent="0.25"/>
  <cols>
    <col min="1" max="1" width="83.7109375" customWidth="1"/>
  </cols>
  <sheetData>
    <row r="1" spans="1:1" ht="16.5" x14ac:dyDescent="0.25">
      <c r="A1" s="1" t="s">
        <v>594</v>
      </c>
    </row>
    <row r="3" spans="1:1" ht="16.5" x14ac:dyDescent="0.25">
      <c r="A3" s="26" t="s">
        <v>595</v>
      </c>
    </row>
    <row r="4" spans="1:1" x14ac:dyDescent="0.25">
      <c r="A4" s="27" t="str">
        <f>HYPERLINK("#'aquaculture_hors_ecloserie'!A1", "Ventes finales des produits de l'aquaculture")</f>
        <v>Ventes finales des produits de l'aquaculture</v>
      </c>
    </row>
    <row r="5" spans="1:1" ht="28.5" x14ac:dyDescent="0.25">
      <c r="A5" s="27" t="str">
        <f>HYPERLINK("#'evolution_aqua_ca_ventes'!A1", "Évolution des ventes finales de produits issus de l'aquaculture en valeur - France métropolitaine")</f>
        <v>Évolution des ventes finales de produits issus de l'aquaculture en valeur - France métropolitaine</v>
      </c>
    </row>
    <row r="6" spans="1:1" ht="28.5" x14ac:dyDescent="0.25">
      <c r="A6" s="27" t="str">
        <f>HYPERLINK("#'evolution_aqua_vol_ventes'!A1", "Évolution des ventes finales de produits issus de l'aquaculture en volume - France métropolitaine")</f>
        <v>Évolution des ventes finales de produits issus de l'aquaculture en volume - France métropolitaine</v>
      </c>
    </row>
    <row r="7" spans="1:1" x14ac:dyDescent="0.25">
      <c r="A7" s="27" t="str">
        <f>HYPERLINK("#'strate_CA'!A1", "Entreprises par chiffre d'affaires (CA) aquacole et activité principale")</f>
        <v>Entreprises par chiffre d'affaires (CA) aquacole et activité principale</v>
      </c>
    </row>
    <row r="8" spans="1:1" x14ac:dyDescent="0.25">
      <c r="A8" s="27" t="str">
        <f>HYPERLINK("#'strate_ETP'!A1", "Entreprises par équivalent temps plein et activité principale")</f>
        <v>Entreprises par équivalent temps plein et activité principale</v>
      </c>
    </row>
    <row r="9" spans="1:1" x14ac:dyDescent="0.25">
      <c r="A9" s="27" t="str">
        <f>HYPERLINK("#'aquaculture_transmission'!A1", "Projet de transmission ou de cessation d'entreprises dans les cinq prochaines années")</f>
        <v>Projet de transmission ou de cessation d'entreprises dans les cinq prochaines années</v>
      </c>
    </row>
    <row r="10" spans="1:1" ht="16.5" x14ac:dyDescent="0.25">
      <c r="A10" s="26" t="s">
        <v>596</v>
      </c>
    </row>
    <row r="11" spans="1:1" x14ac:dyDescent="0.25">
      <c r="A11" s="27" t="str">
        <f>HYPERLINK("#'emploi_aquaculture'!A1", "Emploi en aquaculture")</f>
        <v>Emploi en aquaculture</v>
      </c>
    </row>
    <row r="12" spans="1:1" x14ac:dyDescent="0.25">
      <c r="A12" s="27" t="str">
        <f>HYPERLINK("#'conchyliculture_emploi'!A1", "Emploi en conchyliculture par région conchylicole")</f>
        <v>Emploi en conchyliculture par région conchylicole</v>
      </c>
    </row>
    <row r="13" spans="1:1" x14ac:dyDescent="0.25">
      <c r="A13" s="27" t="str">
        <f>HYPERLINK("#'pisciculture_emploi'!A1", "Emploi en pisciculture par région")</f>
        <v>Emploi en pisciculture par région</v>
      </c>
    </row>
    <row r="14" spans="1:1" x14ac:dyDescent="0.25">
      <c r="A14" s="27" t="str">
        <f>HYPERLINK("#'algoculture_emploi'!A1", "Emploi en culture d'algues et cyanobactéries par région")</f>
        <v>Emploi en culture d'algues et cyanobactéries par région</v>
      </c>
    </row>
    <row r="15" spans="1:1" x14ac:dyDescent="0.25">
      <c r="A15" s="27" t="str">
        <f>HYPERLINK("#'emploi_femmes'!A1", "Part des femmes dans les entreprises aquacoles")</f>
        <v>Part des femmes dans les entreprises aquacoles</v>
      </c>
    </row>
    <row r="16" spans="1:1" x14ac:dyDescent="0.25">
      <c r="A16" s="27" t="str">
        <f>HYPERLINK("#'emploi_age_dirigeant'!A1", "Dirigeants des entreprises aquacoles par âge et par activité principale de l'entreprise")</f>
        <v>Dirigeants des entreprises aquacoles par âge et par activité principale de l'entreprise</v>
      </c>
    </row>
    <row r="17" spans="1:1" x14ac:dyDescent="0.25">
      <c r="A17" s="27" t="str">
        <f>HYPERLINK("#'emploi_diplome_dirigeant'!A1", "Dirigeants des entreprises aquacoles  par diplôme et activité de l'entreprise")</f>
        <v>Dirigeants des entreprises aquacoles  par diplôme et activité de l'entreprise</v>
      </c>
    </row>
    <row r="18" spans="1:1" x14ac:dyDescent="0.25">
      <c r="A18" s="27" t="str">
        <f>HYPERLINK("#'nouveau_dirigeants'!A1", "Nouveaux dirigeants en 2022 selon l'activité principale de l'entreprise")</f>
        <v>Nouveaux dirigeants en 2022 selon l'activité principale de l'entreprise</v>
      </c>
    </row>
    <row r="19" spans="1:1" ht="16.5" x14ac:dyDescent="0.25">
      <c r="A19" s="26" t="s">
        <v>597</v>
      </c>
    </row>
    <row r="20" spans="1:1" x14ac:dyDescent="0.25">
      <c r="A20" s="28" t="s">
        <v>598</v>
      </c>
    </row>
    <row r="21" spans="1:1" ht="28.5" x14ac:dyDescent="0.25">
      <c r="A21" s="27" t="str">
        <f>HYPERLINK("#'conchyliculture_france'!A1", "Ventes entre professionnels et pour la consommation en conchyliculture en 2022, par espèce, hors écloserie/nurserie (naissains)")</f>
        <v>Ventes entre professionnels et pour la consommation en conchyliculture en 2022, par espèce, hors écloserie/nurserie (naissains)</v>
      </c>
    </row>
    <row r="22" spans="1:1" ht="42.75" x14ac:dyDescent="0.25">
      <c r="A22" s="27" t="str">
        <f>HYPERLINK("#'conchyliculture_region'!A1", "Ventes entre professionnels et pour la consommation en conchyliculture en 2022, par région conchylicole du siège l'entreprise, par espèce, hors écloserie/nurserie (naissain) ")</f>
        <v xml:space="preserve">Ventes entre professionnels et pour la consommation en conchyliculture en 2022, par région conchylicole du siège l'entreprise, par espèce, hors écloserie/nurserie (naissain) </v>
      </c>
    </row>
    <row r="23" spans="1:1" ht="42.75" x14ac:dyDescent="0.25">
      <c r="A23" s="27" t="str">
        <f>HYPERLINK("#'conchy_region_admin'!A1", "Ventes entre professionnels et pour la consommation en conchyliculture en 2022, par région administrative du siège l'entreprise, par espèce, hors écloserie/nurserie (naissain) ")</f>
        <v xml:space="preserve">Ventes entre professionnels et pour la consommation en conchyliculture en 2022, par région administrative du siège l'entreprise, par espèce, hors écloserie/nurserie (naissain) </v>
      </c>
    </row>
    <row r="24" spans="1:1" ht="28.5" x14ac:dyDescent="0.25">
      <c r="A24" s="27" t="str">
        <f>HYPERLINK("#'conchyliculture_mode_elevage'!A1", "Ventes en conchyliculture en 2022, par espèce, mode d'élevage et destination, hors écloserie/nurserie (naissain) ")</f>
        <v xml:space="preserve">Ventes en conchyliculture en 2022, par espèce, mode d'élevage et destination, hors écloserie/nurserie (naissain) </v>
      </c>
    </row>
    <row r="25" spans="1:1" x14ac:dyDescent="0.25">
      <c r="A25" s="27" t="str">
        <f>HYPERLINK("#'conchyliculture_ecloserie'!A1", "Production de naissains d'écloserie en 2022, par espèce")</f>
        <v>Production de naissains d'écloserie en 2022, par espèce</v>
      </c>
    </row>
    <row r="26" spans="1:1" x14ac:dyDescent="0.25">
      <c r="A26" s="27" t="str">
        <f>HYPERLINK("#'conchyliculture_captage'!A1", "Production de naissains de captage en 2022, par espèce")</f>
        <v>Production de naissains de captage en 2022, par espèce</v>
      </c>
    </row>
    <row r="27" spans="1:1" x14ac:dyDescent="0.25">
      <c r="A27" s="27" t="str">
        <f>HYPERLINK("#'conchyliculture_affinage'!A1", "Ventes à la consommation d'huîtres affinées en claires et en parcs")</f>
        <v>Ventes à la consommation d'huîtres affinées en claires et en parcs</v>
      </c>
    </row>
    <row r="28" spans="1:1" ht="28.5" x14ac:dyDescent="0.25">
      <c r="A28" s="27" t="str">
        <f>HYPERLINK("#'conchyliculture_claires'!A1", "Répartition des entreprises suivant la part (en volume) des ventes d'huitres affinées en claires")</f>
        <v>Répartition des entreprises suivant la part (en volume) des ventes d'huitres affinées en claires</v>
      </c>
    </row>
    <row r="29" spans="1:1" ht="28.5" x14ac:dyDescent="0.25">
      <c r="A29" s="27" t="str">
        <f>HYPERLINK("#'conchyliculture_parcs'!A1", "Répartition des entreprises suivant la part (en volume) des ventes d'huitres affinées en parcs")</f>
        <v>Répartition des entreprises suivant la part (en volume) des ventes d'huitres affinées en parcs</v>
      </c>
    </row>
    <row r="30" spans="1:1" x14ac:dyDescent="0.25">
      <c r="A30" s="28" t="s">
        <v>599</v>
      </c>
    </row>
    <row r="31" spans="1:1" x14ac:dyDescent="0.25">
      <c r="A31" s="27" t="str">
        <f>HYPERLINK("#'conchyliculture_even_except'!A1", "Évènements exceptionnels dans la conchyliculture et l'élevage de crustacés en 2022")</f>
        <v>Évènements exceptionnels dans la conchyliculture et l'élevage de crustacés en 2022</v>
      </c>
    </row>
    <row r="32" spans="1:1" x14ac:dyDescent="0.25">
      <c r="A32" s="28" t="s">
        <v>600</v>
      </c>
    </row>
    <row r="33" spans="1:1" x14ac:dyDescent="0.25">
      <c r="A33" s="27" t="str">
        <f>HYPERLINK("#'conchyliculture_origine'!A1", "Volumes de coquillages vendus à la consommation selon l'origine du naissain")</f>
        <v>Volumes de coquillages vendus à la consommation selon l'origine du naissain</v>
      </c>
    </row>
    <row r="34" spans="1:1" ht="28.5" x14ac:dyDescent="0.25">
      <c r="A34" s="27" t="str">
        <f>HYPERLINK("#'conchyliculture_huitre_origine'!A1", "Volumes d'huîtres (creuses et plates) vendues à la consommation selon l'origine du naissain")</f>
        <v>Volumes d'huîtres (creuses et plates) vendues à la consommation selon l'origine du naissain</v>
      </c>
    </row>
    <row r="35" spans="1:1" x14ac:dyDescent="0.25">
      <c r="A35" s="27" t="str">
        <f>HYPERLINK("#'conchyliculture_destination'!A1", "Ventes selon la destination")</f>
        <v>Ventes selon la destination</v>
      </c>
    </row>
    <row r="36" spans="1:1" x14ac:dyDescent="0.25">
      <c r="A36" s="27" t="str">
        <f>HYPERLINK("#'conchyliculture_bio'!A1", "Ventes certifiées bio")</f>
        <v>Ventes certifiées bio</v>
      </c>
    </row>
    <row r="37" spans="1:1" x14ac:dyDescent="0.25">
      <c r="A37" s="27" t="str">
        <f>HYPERLINK("#'conchyliculture_huitre_bio'!A1", "Ventes d'huîtres certifiées bio par région")</f>
        <v>Ventes d'huîtres certifiées bio par région</v>
      </c>
    </row>
    <row r="38" spans="1:1" x14ac:dyDescent="0.25">
      <c r="A38" s="27" t="str">
        <f>HYPERLINK("#'conchyliculture_moule_bio'!A1", "Ventes de moules certifiées bio par région")</f>
        <v>Ventes de moules certifiées bio par région</v>
      </c>
    </row>
    <row r="39" spans="1:1" x14ac:dyDescent="0.25">
      <c r="A39" s="28" t="s">
        <v>601</v>
      </c>
    </row>
    <row r="40" spans="1:1" x14ac:dyDescent="0.25">
      <c r="A40" s="27" t="str">
        <f>HYPERLINK("#'conchyliculture_localisation'!A1", "Vente de coquillages selon la localisation de la production, hors écloserie/nurserie")</f>
        <v>Vente de coquillages selon la localisation de la production, hors écloserie/nurserie</v>
      </c>
    </row>
    <row r="41" spans="1:1" x14ac:dyDescent="0.25">
      <c r="A41" s="28" t="s">
        <v>414</v>
      </c>
    </row>
    <row r="42" spans="1:1" ht="28.5" x14ac:dyDescent="0.25">
      <c r="A42" s="27" t="str">
        <f>HYPERLINK("#'conchyliculture_diversification'!A1", "Répartition du chiffre d'affaires des entreprises de conchyliculture en 2022 selon la région ")</f>
        <v xml:space="preserve">Répartition du chiffre d'affaires des entreprises de conchyliculture en 2022 selon la région </v>
      </c>
    </row>
    <row r="43" spans="1:1" ht="16.5" x14ac:dyDescent="0.25">
      <c r="A43" s="26" t="s">
        <v>602</v>
      </c>
    </row>
    <row r="44" spans="1:1" ht="28.5" x14ac:dyDescent="0.25">
      <c r="A44" s="27" t="str">
        <f>HYPERLINK("#'pisciculture_france'!A1", "Ventes des piscicultures en 2022 par espèce, pour la consommation humaine, à l'export, pour le repeuplement en milieu naturel et en parcours de pêche")</f>
        <v>Ventes des piscicultures en 2022 par espèce, pour la consommation humaine, à l'export, pour le repeuplement en milieu naturel et en parcours de pêche</v>
      </c>
    </row>
    <row r="45" spans="1:1" ht="28.5" x14ac:dyDescent="0.25">
      <c r="A45" s="27" t="str">
        <f>HYPERLINK("#'pisciculture_region'!A1", "Production en pisciculture en 2022, par région du siège de l'entreprise et par espèce, hors écloserie/nurserie")</f>
        <v>Production en pisciculture en 2022, par région du siège de l'entreprise et par espèce, hors écloserie/nurserie</v>
      </c>
    </row>
    <row r="46" spans="1:1" x14ac:dyDescent="0.25">
      <c r="A46" s="27" t="str">
        <f>HYPERLINK("#'pisciculture_ecloserie'!A1", "Production des écloseries / nurseries en pisciculture en 2022, par espèce")</f>
        <v>Production des écloseries / nurseries en pisciculture en 2022, par espèce</v>
      </c>
    </row>
    <row r="47" spans="1:1" x14ac:dyDescent="0.25">
      <c r="A47" s="27" t="str">
        <f>HYPERLINK("#'pisciculture_CA_region'!A1", "Chiffre d'affaires de la pisciculture par région (toutes espèces et toutes destinations)")</f>
        <v>Chiffre d'affaires de la pisciculture par région (toutes espèces et toutes destinations)</v>
      </c>
    </row>
    <row r="48" spans="1:1" x14ac:dyDescent="0.25">
      <c r="A48" s="28" t="s">
        <v>603</v>
      </c>
    </row>
    <row r="49" spans="1:1" x14ac:dyDescent="0.25">
      <c r="A49" s="27" t="str">
        <f>HYPERLINK("#'pisciculture_evenements_except'!A1", "Évènements exceptionnels en pisciculture en 2022")</f>
        <v>Évènements exceptionnels en pisciculture en 2022</v>
      </c>
    </row>
    <row r="50" spans="1:1" x14ac:dyDescent="0.25">
      <c r="A50" s="28" t="s">
        <v>604</v>
      </c>
    </row>
    <row r="51" spans="1:1" x14ac:dyDescent="0.25">
      <c r="A51" s="27" t="str">
        <f>HYPERLINK("#'pisciculture_destination'!A1", "Volumes vendus en pisciculture hors étang en 2022, par destination")</f>
        <v>Volumes vendus en pisciculture hors étang en 2022, par destination</v>
      </c>
    </row>
    <row r="52" spans="1:1" x14ac:dyDescent="0.25">
      <c r="A52" s="27" t="str">
        <f>HYPERLINK("#'pisciculture_bio'!A1", "Pisciculture - Part de la production certifiée bio")</f>
        <v>Pisciculture - Part de la production certifiée bio</v>
      </c>
    </row>
    <row r="53" spans="1:1" x14ac:dyDescent="0.25">
      <c r="A53" s="27" t="str">
        <f>HYPERLINK("#'pisciculture_calibre'!A1", "Volumes vendus de truites arc-en-ciel par destination et calibre")</f>
        <v>Volumes vendus de truites arc-en-ciel par destination et calibre</v>
      </c>
    </row>
    <row r="54" spans="1:1" x14ac:dyDescent="0.25">
      <c r="A54" s="27" t="str">
        <f>HYPERLINK("#'prix_tac_sortie_bassin'!A1", "Prix de vente des truites Arc-En-Ciel portion (-500 g) sortie bassin, par région")</f>
        <v>Prix de vente des truites Arc-En-Ciel portion (-500 g) sortie bassin, par région</v>
      </c>
    </row>
    <row r="55" spans="1:1" x14ac:dyDescent="0.25">
      <c r="A55" s="27" t="str">
        <f>HYPERLINK("#'prix_tac_abattu_eviscere'!A1", "Prix de vente des truites Arc-En-Ciel portion (-500 g) abattu/eviscéré, par région")</f>
        <v>Prix de vente des truites Arc-En-Ciel portion (-500 g) abattu/eviscéré, par région</v>
      </c>
    </row>
    <row r="56" spans="1:1" ht="28.5" x14ac:dyDescent="0.25">
      <c r="A56" s="27" t="str">
        <f>HYPERLINK("#'salmo_diversification'!A1", "Répartition du chiffre d'affaires des entreprises de pisciculture en eau douce hors étangs en 2022 selon la région ")</f>
        <v xml:space="preserve">Répartition du chiffre d'affaires des entreprises de pisciculture en eau douce hors étangs en 2022 selon la région </v>
      </c>
    </row>
    <row r="57" spans="1:1" ht="28.5" x14ac:dyDescent="0.25">
      <c r="A57" s="27" t="str">
        <f>HYPERLINK("#'etang_diversification'!A1", "Répartition du chiffre d'affaires des entreprises de pisciculture en étangs en 2022 selon la région ")</f>
        <v xml:space="preserve">Répartition du chiffre d'affaires des entreprises de pisciculture en étangs en 2022 selon la région </v>
      </c>
    </row>
    <row r="58" spans="1:1" x14ac:dyDescent="0.25">
      <c r="A58" s="27" t="str">
        <f>HYPERLINK("#'marin_diversification'!A1", "Répartition du chiffre d'affaires des entreprises de pisciculture marine en 2022")</f>
        <v>Répartition du chiffre d'affaires des entreprises de pisciculture marine en 2022</v>
      </c>
    </row>
    <row r="59" spans="1:1" x14ac:dyDescent="0.25">
      <c r="A59" s="28" t="s">
        <v>605</v>
      </c>
    </row>
    <row r="60" spans="1:1" x14ac:dyDescent="0.25">
      <c r="A60" s="27" t="str">
        <f>HYPERLINK("#'pisci_coupure_electrique'!A1", "Nombre de sites piscicoles selon leur tolérance à des coupures électriques")</f>
        <v>Nombre de sites piscicoles selon leur tolérance à des coupures électriques</v>
      </c>
    </row>
    <row r="61" spans="1:1" x14ac:dyDescent="0.25">
      <c r="A61" s="28" t="s">
        <v>606</v>
      </c>
    </row>
    <row r="62" spans="1:1" x14ac:dyDescent="0.25">
      <c r="A62" s="27" t="str">
        <f>HYPERLINK("#'etang_nb_peche_exploite'!A1", "Nombre et surface des étangs pêchés ou non pêchés en 2022")</f>
        <v>Nombre et surface des étangs pêchés ou non pêchés en 2022</v>
      </c>
    </row>
    <row r="63" spans="1:1" ht="28.5" x14ac:dyDescent="0.25">
      <c r="A63" s="27" t="str">
        <f>HYPERLINK("#'surface_etang'!A1", "Nombre et surface des étangs pêchés et non pêchés en 2022 selon la taille de l'étang")</f>
        <v>Nombre et surface des étangs pêchés et non pêchés en 2022 selon la taille de l'étang</v>
      </c>
    </row>
    <row r="64" spans="1:1" ht="16.5" x14ac:dyDescent="0.25">
      <c r="A64" s="26" t="s">
        <v>607</v>
      </c>
    </row>
    <row r="65" spans="1:1" x14ac:dyDescent="0.25">
      <c r="A65" s="28" t="s">
        <v>608</v>
      </c>
    </row>
    <row r="66" spans="1:1" ht="28.5" x14ac:dyDescent="0.25">
      <c r="A66" s="27" t="str">
        <f>HYPERLINK("#'algoculture_espece_adulte'!A1", "Ventes en culture d'algues et de cyanobactéries, en 2022, hors production de semence")</f>
        <v>Ventes en culture d'algues et de cyanobactéries, en 2022, hors production de semence</v>
      </c>
    </row>
    <row r="67" spans="1:1" ht="28.5" x14ac:dyDescent="0.25">
      <c r="A67" s="27" t="str">
        <f>HYPERLINK("#'algoculture_region_adulte'!A1", "Ventes en culture d'algues et de cyanobactéries, en 2022, par région, hors production de semence")</f>
        <v>Ventes en culture d'algues et de cyanobactéries, en 2022, par région, hors production de semence</v>
      </c>
    </row>
    <row r="68" spans="1:1" x14ac:dyDescent="0.25">
      <c r="A68" s="27" t="str">
        <f>HYPERLINK("#'algo_label'!A1", "Part des ventes d'algues et de cyanobactéries sous label en 2022")</f>
        <v>Part des ventes d'algues et de cyanobactéries sous label en 2022</v>
      </c>
    </row>
    <row r="69" spans="1:1" ht="28.5" x14ac:dyDescent="0.25">
      <c r="A69" s="28" t="s">
        <v>609</v>
      </c>
    </row>
    <row r="70" spans="1:1" x14ac:dyDescent="0.25">
      <c r="A70" s="27" t="str">
        <f>HYPERLINK("#'algo_evenements_except'!A1", "Évènements exceptionnels en culture d'algues et de cyanobactéries en 2022")</f>
        <v>Évènements exceptionnels en culture d'algues et de cyanobactéries en 2022</v>
      </c>
    </row>
    <row r="71" spans="1:1" ht="28.5" x14ac:dyDescent="0.25">
      <c r="A71" s="27" t="str">
        <f>HYPERLINK("#'algoculture_diversification'!A1", "Répartition du chiffre d'affaires des entreprises de culture d'algues et de spiruline en 2022 selon l'activité principale")</f>
        <v>Répartition du chiffre d'affaires des entreprises de culture d'algues et de spiruline en 2022 selon l'activité principale</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activeCell="G1" sqref="G1:I2"/>
    </sheetView>
  </sheetViews>
  <sheetFormatPr baseColWidth="10" defaultRowHeight="15" x14ac:dyDescent="0.25"/>
  <cols>
    <col min="1" max="1" width="38.7109375" customWidth="1"/>
    <col min="2" max="2" width="15.7109375" customWidth="1"/>
    <col min="3" max="5" width="10.7109375" customWidth="1"/>
  </cols>
  <sheetData>
    <row r="1" spans="1:9" ht="15" customHeight="1" x14ac:dyDescent="0.25">
      <c r="A1" s="29" t="s">
        <v>28</v>
      </c>
      <c r="B1" s="30"/>
      <c r="C1" s="30"/>
      <c r="D1" s="30"/>
      <c r="E1" s="30"/>
      <c r="G1" s="32" t="str">
        <f>HYPERLINK("#'Sommaire'!A1", "Retour sommaire")</f>
        <v>Retour sommaire</v>
      </c>
      <c r="H1" s="30"/>
      <c r="I1" s="30"/>
    </row>
    <row r="2" spans="1:9" x14ac:dyDescent="0.25">
      <c r="G2" s="30"/>
      <c r="H2" s="30"/>
      <c r="I2" s="30"/>
    </row>
    <row r="3" spans="1:9" ht="57" x14ac:dyDescent="0.25">
      <c r="A3" s="2" t="s">
        <v>0</v>
      </c>
      <c r="B3" s="2" t="s">
        <v>1</v>
      </c>
      <c r="C3" s="2" t="s">
        <v>2</v>
      </c>
      <c r="D3" s="2" t="s">
        <v>3</v>
      </c>
      <c r="E3" s="2" t="s">
        <v>4</v>
      </c>
    </row>
    <row r="4" spans="1:9" ht="28.5" x14ac:dyDescent="0.25">
      <c r="A4" s="25" t="s">
        <v>5</v>
      </c>
      <c r="B4" s="25" t="s">
        <v>6</v>
      </c>
      <c r="C4" s="25" t="s">
        <v>7</v>
      </c>
      <c r="D4" s="25" t="s">
        <v>8</v>
      </c>
      <c r="E4" s="25" t="s">
        <v>9</v>
      </c>
    </row>
    <row r="5" spans="1:9" x14ac:dyDescent="0.25">
      <c r="A5" s="3" t="s">
        <v>10</v>
      </c>
      <c r="B5" s="5">
        <v>1770</v>
      </c>
      <c r="C5" s="5">
        <v>142267.455646658</v>
      </c>
      <c r="D5" s="5">
        <v>573008.58465195005</v>
      </c>
      <c r="E5" s="7">
        <v>4.03</v>
      </c>
    </row>
    <row r="6" spans="1:9" x14ac:dyDescent="0.25">
      <c r="A6" s="11" t="s">
        <v>11</v>
      </c>
      <c r="B6" s="4">
        <v>1553</v>
      </c>
      <c r="C6" s="4">
        <v>81886.7646180351</v>
      </c>
      <c r="D6" s="4">
        <v>420027.18465195002</v>
      </c>
      <c r="E6" s="6">
        <v>5.13</v>
      </c>
    </row>
    <row r="7" spans="1:9" x14ac:dyDescent="0.25">
      <c r="A7" s="11" t="s">
        <v>12</v>
      </c>
      <c r="B7" s="4">
        <v>541</v>
      </c>
      <c r="C7" s="4">
        <v>58067.016000000003</v>
      </c>
      <c r="D7" s="4">
        <v>137819.78700000001</v>
      </c>
      <c r="E7" s="6">
        <v>2.37</v>
      </c>
    </row>
    <row r="8" spans="1:9" ht="28.5" x14ac:dyDescent="0.25">
      <c r="A8" s="11" t="s">
        <v>13</v>
      </c>
      <c r="B8" s="4">
        <v>171</v>
      </c>
      <c r="C8" s="4">
        <v>2225.0138286228298</v>
      </c>
      <c r="D8" s="4">
        <v>12977.415999999999</v>
      </c>
      <c r="E8" s="6">
        <v>5.83</v>
      </c>
    </row>
    <row r="9" spans="1:9" ht="28.5" x14ac:dyDescent="0.25">
      <c r="A9" s="11" t="s">
        <v>14</v>
      </c>
      <c r="B9" s="4">
        <v>125</v>
      </c>
      <c r="C9" s="4">
        <v>88.661199999999994</v>
      </c>
      <c r="D9" s="4">
        <v>2184.1970000000001</v>
      </c>
      <c r="E9" s="6">
        <v>24.64</v>
      </c>
    </row>
    <row r="10" spans="1:9" x14ac:dyDescent="0.25">
      <c r="A10" s="3" t="s">
        <v>15</v>
      </c>
      <c r="B10" s="5">
        <v>529</v>
      </c>
      <c r="C10" s="5">
        <v>40954.546390615898</v>
      </c>
      <c r="D10" s="5">
        <v>238936.42190748701</v>
      </c>
      <c r="E10" s="7">
        <v>5.83</v>
      </c>
    </row>
    <row r="11" spans="1:9" x14ac:dyDescent="0.25">
      <c r="A11" s="11" t="s">
        <v>16</v>
      </c>
      <c r="B11" s="4">
        <v>307</v>
      </c>
      <c r="C11" s="4">
        <v>32309.603590615901</v>
      </c>
      <c r="D11" s="4">
        <v>143313.95890748699</v>
      </c>
      <c r="E11" s="6">
        <v>4.4400000000000004</v>
      </c>
    </row>
    <row r="12" spans="1:9" ht="28.5" x14ac:dyDescent="0.25">
      <c r="A12" s="11" t="s">
        <v>17</v>
      </c>
      <c r="B12" s="4">
        <v>57</v>
      </c>
      <c r="C12" s="4">
        <v>71.994799999999998</v>
      </c>
      <c r="D12" s="4">
        <v>1860.5160000000001</v>
      </c>
      <c r="E12" s="6">
        <v>25.84</v>
      </c>
    </row>
    <row r="13" spans="1:9" ht="42.75" x14ac:dyDescent="0.25">
      <c r="A13" s="11" t="s">
        <v>18</v>
      </c>
      <c r="B13" s="4">
        <v>24</v>
      </c>
      <c r="C13" s="4">
        <v>414.31900000000002</v>
      </c>
      <c r="D13" s="4">
        <v>1860.107</v>
      </c>
      <c r="E13" s="6">
        <v>4.49</v>
      </c>
    </row>
    <row r="14" spans="1:9" x14ac:dyDescent="0.25">
      <c r="A14" s="11" t="s">
        <v>19</v>
      </c>
      <c r="B14" s="4">
        <v>8</v>
      </c>
      <c r="C14" s="4">
        <v>49.875</v>
      </c>
      <c r="D14" s="4">
        <v>28948.501</v>
      </c>
      <c r="E14" s="6">
        <v>580.41999999999996</v>
      </c>
    </row>
    <row r="15" spans="1:9" x14ac:dyDescent="0.25">
      <c r="A15" s="11" t="s">
        <v>20</v>
      </c>
      <c r="B15" s="4">
        <v>196</v>
      </c>
      <c r="C15" s="4">
        <v>2949.2020000000002</v>
      </c>
      <c r="D15" s="4">
        <v>13769.576999999999</v>
      </c>
      <c r="E15" s="6" t="s">
        <v>21</v>
      </c>
    </row>
    <row r="16" spans="1:9" x14ac:dyDescent="0.25">
      <c r="A16" s="11" t="s">
        <v>22</v>
      </c>
      <c r="B16" s="4">
        <v>23</v>
      </c>
      <c r="C16" s="4">
        <v>5159.5519999999997</v>
      </c>
      <c r="D16" s="4">
        <v>49183.762000000002</v>
      </c>
      <c r="E16" s="6">
        <v>9.5299999999999994</v>
      </c>
    </row>
    <row r="17" spans="1:5" x14ac:dyDescent="0.25">
      <c r="A17" s="3" t="s">
        <v>23</v>
      </c>
      <c r="B17" s="5">
        <v>199</v>
      </c>
      <c r="C17" s="5">
        <v>523.77281412024604</v>
      </c>
      <c r="D17" s="5">
        <v>10654.7315549451</v>
      </c>
      <c r="E17" s="7">
        <v>20.34</v>
      </c>
    </row>
    <row r="18" spans="1:5" x14ac:dyDescent="0.25">
      <c r="A18" s="11" t="s">
        <v>24</v>
      </c>
      <c r="B18" s="4">
        <v>6</v>
      </c>
      <c r="C18" s="4">
        <v>289.29399999999998</v>
      </c>
      <c r="D18" s="4">
        <v>1240.364</v>
      </c>
      <c r="E18" s="6">
        <v>4.29</v>
      </c>
    </row>
    <row r="19" spans="1:5" x14ac:dyDescent="0.25">
      <c r="A19" s="11" t="s">
        <v>25</v>
      </c>
      <c r="B19" s="4">
        <v>10</v>
      </c>
      <c r="C19" s="4">
        <v>11.411</v>
      </c>
      <c r="D19" s="4">
        <v>644.05700000000002</v>
      </c>
      <c r="E19" s="6">
        <v>56.44</v>
      </c>
    </row>
    <row r="20" spans="1:5" x14ac:dyDescent="0.25">
      <c r="A20" s="11" t="s">
        <v>26</v>
      </c>
      <c r="B20" s="4">
        <v>189</v>
      </c>
      <c r="C20" s="4">
        <v>223.067814120246</v>
      </c>
      <c r="D20" s="4">
        <v>8770.3105549450593</v>
      </c>
      <c r="E20" s="6">
        <v>39.32</v>
      </c>
    </row>
    <row r="21" spans="1:5" x14ac:dyDescent="0.25">
      <c r="A21" s="8" t="s">
        <v>27</v>
      </c>
      <c r="B21" s="9">
        <v>2843</v>
      </c>
      <c r="C21" s="9">
        <v>183745.774851394</v>
      </c>
      <c r="D21" s="9">
        <v>822599.73811438202</v>
      </c>
      <c r="E21" s="10">
        <v>4.4768362090484297</v>
      </c>
    </row>
    <row r="23" spans="1:5" ht="240" customHeight="1" x14ac:dyDescent="0.25">
      <c r="A23" s="31" t="s">
        <v>29</v>
      </c>
      <c r="B23" s="30"/>
      <c r="C23" s="30"/>
      <c r="D23" s="30"/>
      <c r="E23" s="30"/>
    </row>
    <row r="24" spans="1:5" x14ac:dyDescent="0.25">
      <c r="A24" s="31" t="s">
        <v>30</v>
      </c>
      <c r="B24" s="30"/>
      <c r="C24" s="30"/>
      <c r="D24" s="30"/>
      <c r="E24" s="30"/>
    </row>
    <row r="25" spans="1:5" x14ac:dyDescent="0.25">
      <c r="A25" s="31" t="s">
        <v>31</v>
      </c>
      <c r="B25" s="30"/>
      <c r="C25" s="30"/>
      <c r="D25" s="30"/>
      <c r="E25" s="30"/>
    </row>
  </sheetData>
  <mergeCells count="5">
    <mergeCell ref="A1:E1"/>
    <mergeCell ref="A23:E23"/>
    <mergeCell ref="A24:E24"/>
    <mergeCell ref="A25:E25"/>
    <mergeCell ref="G1:I2"/>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heetViews>
  <sheetFormatPr baseColWidth="10" defaultRowHeight="15" x14ac:dyDescent="0.25"/>
  <cols>
    <col min="1" max="1" width="15.7109375" customWidth="1"/>
    <col min="2" max="2" width="16.7109375" customWidth="1"/>
    <col min="3" max="5" width="10.7109375" customWidth="1"/>
    <col min="6" max="7" width="8.7109375" customWidth="1"/>
  </cols>
  <sheetData>
    <row r="1" spans="1:11" ht="15" customHeight="1" x14ac:dyDescent="0.25">
      <c r="A1" s="29" t="s">
        <v>49</v>
      </c>
      <c r="B1" s="30"/>
      <c r="C1" s="30"/>
      <c r="D1" s="30"/>
      <c r="E1" s="30"/>
      <c r="F1" s="30"/>
      <c r="G1" s="30"/>
      <c r="I1" s="32" t="str">
        <f>HYPERLINK("#'Sommaire'!A1", "Retour sommaire")</f>
        <v>Retour sommaire</v>
      </c>
      <c r="J1" s="30"/>
      <c r="K1" s="30"/>
    </row>
    <row r="2" spans="1:11" x14ac:dyDescent="0.25">
      <c r="I2" s="30"/>
      <c r="J2" s="30"/>
      <c r="K2" s="30"/>
    </row>
    <row r="3" spans="1:11" ht="42.75" x14ac:dyDescent="0.25">
      <c r="A3" s="2" t="s">
        <v>32</v>
      </c>
      <c r="B3" s="2" t="s">
        <v>0</v>
      </c>
      <c r="C3" s="2" t="s">
        <v>33</v>
      </c>
      <c r="D3" s="2" t="s">
        <v>34</v>
      </c>
      <c r="E3" s="2" t="s">
        <v>35</v>
      </c>
      <c r="F3" s="2" t="s">
        <v>36</v>
      </c>
      <c r="G3" s="2" t="s">
        <v>37</v>
      </c>
    </row>
    <row r="4" spans="1:11" ht="28.5" x14ac:dyDescent="0.25">
      <c r="A4" s="25" t="s">
        <v>5</v>
      </c>
      <c r="B4" s="25" t="s">
        <v>38</v>
      </c>
      <c r="C4" s="25" t="s">
        <v>39</v>
      </c>
      <c r="D4" s="25" t="s">
        <v>39</v>
      </c>
      <c r="E4" s="25" t="s">
        <v>39</v>
      </c>
      <c r="F4" s="25" t="s">
        <v>40</v>
      </c>
      <c r="G4" s="25" t="s">
        <v>40</v>
      </c>
    </row>
    <row r="5" spans="1:11" x14ac:dyDescent="0.25">
      <c r="A5" s="33" t="s">
        <v>41</v>
      </c>
      <c r="B5" s="12" t="s">
        <v>11</v>
      </c>
      <c r="C5" s="6">
        <v>340.53100000000001</v>
      </c>
      <c r="D5" s="6">
        <v>404</v>
      </c>
      <c r="E5" s="6">
        <v>420.02718465194999</v>
      </c>
      <c r="F5" s="4">
        <v>3.9671249138490099</v>
      </c>
      <c r="G5" s="4">
        <v>23.344771739415801</v>
      </c>
    </row>
    <row r="6" spans="1:11" x14ac:dyDescent="0.25">
      <c r="A6" s="33" t="s">
        <v>41</v>
      </c>
      <c r="B6" s="12" t="s">
        <v>12</v>
      </c>
      <c r="C6" s="6">
        <v>142.738</v>
      </c>
      <c r="D6" s="6">
        <v>149.5</v>
      </c>
      <c r="E6" s="6">
        <v>137.81978699999999</v>
      </c>
      <c r="F6" s="4">
        <v>-7.8128515050167104</v>
      </c>
      <c r="G6" s="4">
        <v>-3.4456227493729599</v>
      </c>
    </row>
    <row r="7" spans="1:11" ht="42.75" x14ac:dyDescent="0.25">
      <c r="A7" s="33" t="s">
        <v>41</v>
      </c>
      <c r="B7" s="12" t="s">
        <v>42</v>
      </c>
      <c r="C7" s="6">
        <v>14.002000000000001</v>
      </c>
      <c r="D7" s="6">
        <v>13.5</v>
      </c>
      <c r="E7" s="6">
        <v>15.161612999999999</v>
      </c>
      <c r="F7" s="4">
        <v>12.3082444444444</v>
      </c>
      <c r="G7" s="4">
        <v>8.2817668904442101</v>
      </c>
    </row>
    <row r="8" spans="1:11" ht="28.5" x14ac:dyDescent="0.25">
      <c r="A8" s="33" t="s">
        <v>43</v>
      </c>
      <c r="B8" s="12" t="s">
        <v>44</v>
      </c>
      <c r="C8" s="6">
        <v>112.797</v>
      </c>
      <c r="D8" s="6">
        <v>141.875</v>
      </c>
      <c r="E8" s="6">
        <v>143.31395890748701</v>
      </c>
      <c r="F8" s="4">
        <v>1.01424416386771</v>
      </c>
      <c r="G8" s="4">
        <v>27.054761126171201</v>
      </c>
    </row>
    <row r="9" spans="1:11" ht="42.75" x14ac:dyDescent="0.25">
      <c r="A9" s="33" t="s">
        <v>43</v>
      </c>
      <c r="B9" s="12" t="s">
        <v>45</v>
      </c>
      <c r="C9" s="6" t="s">
        <v>21</v>
      </c>
      <c r="D9" s="6">
        <v>2.2000000000000002</v>
      </c>
      <c r="E9" s="6">
        <v>1.8605160000000001</v>
      </c>
      <c r="F9" s="4">
        <v>-15.4310909090909</v>
      </c>
      <c r="G9" s="4" t="s">
        <v>21</v>
      </c>
    </row>
    <row r="10" spans="1:11" ht="42.75" x14ac:dyDescent="0.25">
      <c r="A10" s="33" t="s">
        <v>43</v>
      </c>
      <c r="B10" s="12" t="s">
        <v>46</v>
      </c>
      <c r="C10" s="6">
        <v>10.959</v>
      </c>
      <c r="D10" s="6">
        <v>3.08</v>
      </c>
      <c r="E10" s="6">
        <v>1.860107</v>
      </c>
      <c r="F10" s="4">
        <v>-39.606915584415603</v>
      </c>
      <c r="G10" s="4">
        <v>-83.026672141618803</v>
      </c>
    </row>
    <row r="11" spans="1:11" x14ac:dyDescent="0.25">
      <c r="A11" s="33" t="s">
        <v>43</v>
      </c>
      <c r="B11" s="12" t="s">
        <v>47</v>
      </c>
      <c r="C11" s="6">
        <v>9.1180000000000003</v>
      </c>
      <c r="D11" s="6">
        <v>26.3</v>
      </c>
      <c r="E11" s="6">
        <v>28.948501</v>
      </c>
      <c r="F11" s="4">
        <v>10.0703460076046</v>
      </c>
      <c r="G11" s="4">
        <v>217.487398552314</v>
      </c>
    </row>
    <row r="12" spans="1:11" ht="28.5" x14ac:dyDescent="0.25">
      <c r="A12" s="33" t="s">
        <v>43</v>
      </c>
      <c r="B12" s="12" t="s">
        <v>20</v>
      </c>
      <c r="C12" s="6">
        <v>13.3</v>
      </c>
      <c r="D12" s="6">
        <v>12.7</v>
      </c>
      <c r="E12" s="6">
        <v>13.769577</v>
      </c>
      <c r="F12" s="4">
        <v>8.4218661417322895</v>
      </c>
      <c r="G12" s="4">
        <v>3.5306541353383398</v>
      </c>
    </row>
    <row r="13" spans="1:11" ht="28.5" x14ac:dyDescent="0.25">
      <c r="A13" s="33" t="s">
        <v>43</v>
      </c>
      <c r="B13" s="12" t="s">
        <v>22</v>
      </c>
      <c r="C13" s="6">
        <v>46.612000000000002</v>
      </c>
      <c r="D13" s="6">
        <v>49.1</v>
      </c>
      <c r="E13" s="6">
        <v>49.183762000000002</v>
      </c>
      <c r="F13" s="4">
        <v>0.170594704684318</v>
      </c>
      <c r="G13" s="4">
        <v>5.5173817900969704</v>
      </c>
    </row>
    <row r="14" spans="1:11" ht="42.75" x14ac:dyDescent="0.25">
      <c r="A14" s="13" t="s">
        <v>23</v>
      </c>
      <c r="B14" s="13" t="s">
        <v>48</v>
      </c>
      <c r="C14" s="14" t="s">
        <v>21</v>
      </c>
      <c r="D14" s="14">
        <v>8.1</v>
      </c>
      <c r="E14" s="14">
        <v>10.6547315549451</v>
      </c>
      <c r="F14" s="15">
        <v>31.539895740062398</v>
      </c>
      <c r="G14" s="15" t="s">
        <v>21</v>
      </c>
    </row>
    <row r="16" spans="1:11" ht="90" customHeight="1" x14ac:dyDescent="0.25">
      <c r="A16" s="31" t="s">
        <v>50</v>
      </c>
      <c r="B16" s="30"/>
      <c r="C16" s="30"/>
      <c r="D16" s="30"/>
      <c r="E16" s="30"/>
      <c r="F16" s="30"/>
      <c r="G16" s="30"/>
    </row>
    <row r="17" spans="1:7" x14ac:dyDescent="0.25">
      <c r="A17" s="31" t="s">
        <v>51</v>
      </c>
      <c r="B17" s="30"/>
      <c r="C17" s="30"/>
      <c r="D17" s="30"/>
      <c r="E17" s="30"/>
      <c r="F17" s="30"/>
      <c r="G17" s="30"/>
    </row>
    <row r="18" spans="1:7" x14ac:dyDescent="0.25">
      <c r="A18" s="31" t="s">
        <v>52</v>
      </c>
      <c r="B18" s="30"/>
      <c r="C18" s="30"/>
      <c r="D18" s="30"/>
      <c r="E18" s="30"/>
      <c r="F18" s="30"/>
      <c r="G18" s="30"/>
    </row>
  </sheetData>
  <mergeCells count="7">
    <mergeCell ref="I1:K2"/>
    <mergeCell ref="A1:G1"/>
    <mergeCell ref="A16:G16"/>
    <mergeCell ref="A17:G17"/>
    <mergeCell ref="A18:G18"/>
    <mergeCell ref="A5:A7"/>
    <mergeCell ref="A8:A13"/>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heetViews>
  <sheetFormatPr baseColWidth="10" defaultRowHeight="15" x14ac:dyDescent="0.25"/>
  <cols>
    <col min="1" max="1" width="15.7109375" customWidth="1"/>
    <col min="2" max="2" width="16.7109375" customWidth="1"/>
    <col min="3" max="5" width="10.7109375" customWidth="1"/>
    <col min="6" max="6" width="8.7109375" customWidth="1"/>
    <col min="7" max="7" width="9.7109375" customWidth="1"/>
  </cols>
  <sheetData>
    <row r="1" spans="1:11" ht="15" customHeight="1" x14ac:dyDescent="0.25">
      <c r="A1" s="29" t="s">
        <v>54</v>
      </c>
      <c r="B1" s="30"/>
      <c r="C1" s="30"/>
      <c r="D1" s="30"/>
      <c r="E1" s="30"/>
      <c r="F1" s="30"/>
      <c r="G1" s="30"/>
      <c r="I1" s="32" t="str">
        <f>HYPERLINK("#'Sommaire'!A1", "Retour sommaire")</f>
        <v>Retour sommaire</v>
      </c>
      <c r="J1" s="30"/>
      <c r="K1" s="30"/>
    </row>
    <row r="2" spans="1:11" x14ac:dyDescent="0.25">
      <c r="I2" s="30"/>
      <c r="J2" s="30"/>
      <c r="K2" s="30"/>
    </row>
    <row r="3" spans="1:11" ht="42.75" x14ac:dyDescent="0.25">
      <c r="A3" s="2" t="s">
        <v>32</v>
      </c>
      <c r="B3" s="2" t="s">
        <v>0</v>
      </c>
      <c r="C3" s="2" t="s">
        <v>33</v>
      </c>
      <c r="D3" s="2" t="s">
        <v>34</v>
      </c>
      <c r="E3" s="2" t="s">
        <v>35</v>
      </c>
      <c r="F3" s="2" t="s">
        <v>36</v>
      </c>
      <c r="G3" s="2" t="s">
        <v>37</v>
      </c>
    </row>
    <row r="4" spans="1:11" x14ac:dyDescent="0.25">
      <c r="A4" s="25" t="s">
        <v>5</v>
      </c>
      <c r="B4" s="25" t="s">
        <v>38</v>
      </c>
      <c r="C4" s="25" t="s">
        <v>53</v>
      </c>
      <c r="D4" s="25" t="s">
        <v>53</v>
      </c>
      <c r="E4" s="25" t="s">
        <v>53</v>
      </c>
      <c r="F4" s="25" t="s">
        <v>40</v>
      </c>
      <c r="G4" s="25" t="s">
        <v>40</v>
      </c>
    </row>
    <row r="5" spans="1:11" x14ac:dyDescent="0.25">
      <c r="A5" s="33" t="s">
        <v>41</v>
      </c>
      <c r="B5" s="12" t="s">
        <v>11</v>
      </c>
      <c r="C5" s="4">
        <v>104938.8</v>
      </c>
      <c r="D5" s="4">
        <v>80911</v>
      </c>
      <c r="E5" s="4">
        <v>81886.7646180351</v>
      </c>
      <c r="F5" s="4">
        <v>1.20597275776488</v>
      </c>
      <c r="G5" s="4">
        <v>-21.967123106005499</v>
      </c>
    </row>
    <row r="6" spans="1:11" x14ac:dyDescent="0.25">
      <c r="A6" s="33" t="s">
        <v>41</v>
      </c>
      <c r="B6" s="12" t="s">
        <v>12</v>
      </c>
      <c r="C6" s="4">
        <v>78526.3</v>
      </c>
      <c r="D6" s="4">
        <v>66321</v>
      </c>
      <c r="E6" s="4">
        <v>58067.016000000003</v>
      </c>
      <c r="F6" s="4">
        <v>-12.445505948342101</v>
      </c>
      <c r="G6" s="4">
        <v>-26.054053228026799</v>
      </c>
    </row>
    <row r="7" spans="1:11" ht="42.75" x14ac:dyDescent="0.25">
      <c r="A7" s="33" t="s">
        <v>41</v>
      </c>
      <c r="B7" s="12" t="s">
        <v>42</v>
      </c>
      <c r="C7" s="4">
        <v>2678.5</v>
      </c>
      <c r="D7" s="4">
        <v>2205</v>
      </c>
      <c r="E7" s="4">
        <v>2313.6750286228298</v>
      </c>
      <c r="F7" s="4">
        <v>4.9285727266590902</v>
      </c>
      <c r="G7" s="4">
        <v>-13.620495477960301</v>
      </c>
    </row>
    <row r="8" spans="1:11" ht="28.5" x14ac:dyDescent="0.25">
      <c r="A8" s="33" t="s">
        <v>43</v>
      </c>
      <c r="B8" s="12" t="s">
        <v>44</v>
      </c>
      <c r="C8" s="4">
        <v>36605.599999999999</v>
      </c>
      <c r="D8" s="4">
        <v>34718</v>
      </c>
      <c r="E8" s="4">
        <v>32309.603590615901</v>
      </c>
      <c r="F8" s="4">
        <v>-6.9370252012905897</v>
      </c>
      <c r="G8" s="4">
        <v>-11.735899450860201</v>
      </c>
    </row>
    <row r="9" spans="1:11" ht="42.75" x14ac:dyDescent="0.25">
      <c r="A9" s="33" t="s">
        <v>43</v>
      </c>
      <c r="B9" s="12" t="s">
        <v>45</v>
      </c>
      <c r="C9" s="4">
        <v>97.6</v>
      </c>
      <c r="D9" s="4">
        <v>102</v>
      </c>
      <c r="E9" s="4">
        <v>71.994799999999998</v>
      </c>
      <c r="F9" s="4">
        <v>-29.416862745098001</v>
      </c>
      <c r="G9" s="4">
        <v>-26.234836065573798</v>
      </c>
    </row>
    <row r="10" spans="1:11" ht="42.75" x14ac:dyDescent="0.25">
      <c r="A10" s="33" t="s">
        <v>43</v>
      </c>
      <c r="B10" s="12" t="s">
        <v>46</v>
      </c>
      <c r="C10" s="4">
        <v>232</v>
      </c>
      <c r="D10" s="4">
        <v>367</v>
      </c>
      <c r="E10" s="4">
        <v>414.31900000000002</v>
      </c>
      <c r="F10" s="4">
        <v>12.8934604904632</v>
      </c>
      <c r="G10" s="4">
        <v>78.585775862068999</v>
      </c>
    </row>
    <row r="11" spans="1:11" x14ac:dyDescent="0.25">
      <c r="A11" s="33" t="s">
        <v>43</v>
      </c>
      <c r="B11" s="12" t="s">
        <v>47</v>
      </c>
      <c r="C11" s="4">
        <v>15.5</v>
      </c>
      <c r="D11" s="4">
        <v>44</v>
      </c>
      <c r="E11" s="4">
        <v>49.875</v>
      </c>
      <c r="F11" s="4">
        <v>13.3522727272727</v>
      </c>
      <c r="G11" s="4">
        <v>221.77419354838699</v>
      </c>
    </row>
    <row r="12" spans="1:11" ht="28.5" x14ac:dyDescent="0.25">
      <c r="A12" s="33" t="s">
        <v>43</v>
      </c>
      <c r="B12" s="12" t="s">
        <v>20</v>
      </c>
      <c r="C12" s="4">
        <v>8000</v>
      </c>
      <c r="D12" s="4">
        <v>2868</v>
      </c>
      <c r="E12" s="4">
        <v>2949.2020000000002</v>
      </c>
      <c r="F12" s="4">
        <v>2.8313110181311099</v>
      </c>
      <c r="G12" s="4">
        <v>-63.134974999999997</v>
      </c>
    </row>
    <row r="13" spans="1:11" ht="28.5" x14ac:dyDescent="0.25">
      <c r="A13" s="33" t="s">
        <v>43</v>
      </c>
      <c r="B13" s="12" t="s">
        <v>22</v>
      </c>
      <c r="C13" s="4">
        <v>6598.6</v>
      </c>
      <c r="D13" s="4">
        <v>5735</v>
      </c>
      <c r="E13" s="4">
        <v>5159.5519999999997</v>
      </c>
      <c r="F13" s="4">
        <v>-10.033966870095901</v>
      </c>
      <c r="G13" s="4">
        <v>-21.8083835965205</v>
      </c>
    </row>
    <row r="14" spans="1:11" ht="42.75" x14ac:dyDescent="0.25">
      <c r="A14" s="13" t="s">
        <v>23</v>
      </c>
      <c r="B14" s="13" t="s">
        <v>48</v>
      </c>
      <c r="C14" s="15" t="s">
        <v>21</v>
      </c>
      <c r="D14" s="15">
        <v>333</v>
      </c>
      <c r="E14" s="15">
        <v>523.77281412024604</v>
      </c>
      <c r="F14" s="15">
        <v>57.289133369443299</v>
      </c>
      <c r="G14" s="15" t="s">
        <v>21</v>
      </c>
    </row>
    <row r="16" spans="1:11" ht="90" customHeight="1" x14ac:dyDescent="0.25">
      <c r="A16" s="31" t="s">
        <v>55</v>
      </c>
      <c r="B16" s="30"/>
      <c r="C16" s="30"/>
      <c r="D16" s="30"/>
      <c r="E16" s="30"/>
      <c r="F16" s="30"/>
      <c r="G16" s="30"/>
    </row>
    <row r="17" spans="1:7" x14ac:dyDescent="0.25">
      <c r="A17" s="31" t="s">
        <v>51</v>
      </c>
      <c r="B17" s="30"/>
      <c r="C17" s="30"/>
      <c r="D17" s="30"/>
      <c r="E17" s="30"/>
      <c r="F17" s="30"/>
      <c r="G17" s="30"/>
    </row>
    <row r="18" spans="1:7" x14ac:dyDescent="0.25">
      <c r="A18" s="31" t="s">
        <v>56</v>
      </c>
      <c r="B18" s="30"/>
      <c r="C18" s="30"/>
      <c r="D18" s="30"/>
      <c r="E18" s="30"/>
      <c r="F18" s="30"/>
      <c r="G18" s="30"/>
    </row>
  </sheetData>
  <mergeCells count="7">
    <mergeCell ref="I1:K2"/>
    <mergeCell ref="A1:G1"/>
    <mergeCell ref="A16:G16"/>
    <mergeCell ref="A17:G17"/>
    <mergeCell ref="A18:G18"/>
    <mergeCell ref="A5:A7"/>
    <mergeCell ref="A8:A13"/>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heetViews>
  <sheetFormatPr baseColWidth="10" defaultRowHeight="15" x14ac:dyDescent="0.25"/>
  <cols>
    <col min="1" max="1" width="21.7109375" customWidth="1"/>
    <col min="2" max="2" width="15.7109375" customWidth="1"/>
    <col min="3" max="5" width="11.7109375" customWidth="1"/>
    <col min="6" max="6" width="14.7109375" customWidth="1"/>
  </cols>
  <sheetData>
    <row r="1" spans="1:10" ht="15" customHeight="1" x14ac:dyDescent="0.25">
      <c r="A1" s="29" t="s">
        <v>88</v>
      </c>
      <c r="B1" s="30"/>
      <c r="C1" s="30"/>
      <c r="D1" s="30"/>
      <c r="E1" s="30"/>
      <c r="F1" s="30"/>
      <c r="H1" s="32" t="str">
        <f>HYPERLINK("#'Sommaire'!A1", "Retour sommaire")</f>
        <v>Retour sommaire</v>
      </c>
      <c r="I1" s="30"/>
      <c r="J1" s="30"/>
    </row>
    <row r="2" spans="1:10" x14ac:dyDescent="0.25">
      <c r="H2" s="30"/>
      <c r="I2" s="30"/>
      <c r="J2" s="30"/>
    </row>
    <row r="3" spans="1:10" x14ac:dyDescent="0.25">
      <c r="A3" s="35" t="s">
        <v>87</v>
      </c>
      <c r="B3" s="30"/>
      <c r="C3" s="30"/>
      <c r="D3" s="30"/>
      <c r="E3" s="30"/>
      <c r="F3" s="30"/>
    </row>
    <row r="4" spans="1:10" ht="57" x14ac:dyDescent="0.25">
      <c r="A4" s="2" t="s">
        <v>57</v>
      </c>
      <c r="B4" s="2" t="s">
        <v>58</v>
      </c>
      <c r="C4" s="2" t="s">
        <v>59</v>
      </c>
      <c r="D4" s="2" t="s">
        <v>60</v>
      </c>
      <c r="E4" s="2" t="s">
        <v>61</v>
      </c>
      <c r="F4" s="2" t="s">
        <v>23</v>
      </c>
    </row>
    <row r="5" spans="1:10" x14ac:dyDescent="0.25">
      <c r="A5" s="12" t="s">
        <v>62</v>
      </c>
      <c r="B5" s="4">
        <v>256</v>
      </c>
      <c r="C5" s="4">
        <v>72</v>
      </c>
      <c r="D5" s="4">
        <v>134</v>
      </c>
      <c r="E5" s="4">
        <v>12</v>
      </c>
      <c r="F5" s="4">
        <v>22</v>
      </c>
    </row>
    <row r="6" spans="1:10" x14ac:dyDescent="0.25">
      <c r="A6" s="12" t="s">
        <v>63</v>
      </c>
      <c r="B6" s="4">
        <v>54</v>
      </c>
      <c r="C6" s="4">
        <v>2</v>
      </c>
      <c r="D6" s="4">
        <v>24</v>
      </c>
      <c r="E6" s="34">
        <v>6</v>
      </c>
      <c r="F6" s="4">
        <v>16</v>
      </c>
    </row>
    <row r="7" spans="1:10" x14ac:dyDescent="0.25">
      <c r="A7" s="12" t="s">
        <v>64</v>
      </c>
      <c r="B7" s="4">
        <v>95</v>
      </c>
      <c r="C7" s="4">
        <v>20</v>
      </c>
      <c r="D7" s="4">
        <v>23</v>
      </c>
      <c r="E7" s="34" t="s">
        <v>65</v>
      </c>
      <c r="F7" s="4">
        <v>37</v>
      </c>
    </row>
    <row r="8" spans="1:10" x14ac:dyDescent="0.25">
      <c r="A8" s="12" t="s">
        <v>66</v>
      </c>
      <c r="B8" s="4">
        <v>100</v>
      </c>
      <c r="C8" s="4">
        <v>12</v>
      </c>
      <c r="D8" s="4">
        <v>16</v>
      </c>
      <c r="E8" s="34" t="s">
        <v>65</v>
      </c>
      <c r="F8" s="4">
        <v>28</v>
      </c>
    </row>
    <row r="9" spans="1:10" x14ac:dyDescent="0.25">
      <c r="A9" s="12" t="s">
        <v>67</v>
      </c>
      <c r="B9" s="4">
        <v>103</v>
      </c>
      <c r="C9" s="4">
        <v>19</v>
      </c>
      <c r="D9" s="4">
        <v>9</v>
      </c>
      <c r="E9" s="34" t="s">
        <v>65</v>
      </c>
      <c r="F9" s="4">
        <v>17</v>
      </c>
    </row>
    <row r="10" spans="1:10" x14ac:dyDescent="0.25">
      <c r="A10" s="12" t="s">
        <v>68</v>
      </c>
      <c r="B10" s="4">
        <v>121</v>
      </c>
      <c r="C10" s="4">
        <v>10</v>
      </c>
      <c r="D10" s="34">
        <v>17</v>
      </c>
      <c r="E10" s="4"/>
      <c r="F10" s="4">
        <v>24</v>
      </c>
    </row>
    <row r="11" spans="1:10" x14ac:dyDescent="0.25">
      <c r="A11" s="12" t="s">
        <v>69</v>
      </c>
      <c r="B11" s="4">
        <v>90</v>
      </c>
      <c r="C11" s="4">
        <v>8</v>
      </c>
      <c r="D11" s="34">
        <v>5</v>
      </c>
      <c r="E11" s="4"/>
      <c r="F11" s="4">
        <v>15</v>
      </c>
    </row>
    <row r="12" spans="1:10" x14ac:dyDescent="0.25">
      <c r="A12" s="12" t="s">
        <v>70</v>
      </c>
      <c r="B12" s="4">
        <v>96</v>
      </c>
      <c r="C12" s="4">
        <v>11</v>
      </c>
      <c r="D12" s="4">
        <v>5</v>
      </c>
      <c r="E12" s="4"/>
      <c r="F12" s="4">
        <v>8</v>
      </c>
    </row>
    <row r="13" spans="1:10" x14ac:dyDescent="0.25">
      <c r="A13" s="12" t="s">
        <v>71</v>
      </c>
      <c r="B13" s="4">
        <v>121</v>
      </c>
      <c r="C13" s="4">
        <v>21</v>
      </c>
      <c r="D13" s="4">
        <v>4</v>
      </c>
      <c r="E13" s="4"/>
      <c r="F13" s="4">
        <v>6</v>
      </c>
    </row>
    <row r="14" spans="1:10" x14ac:dyDescent="0.25">
      <c r="A14" s="12" t="s">
        <v>72</v>
      </c>
      <c r="B14" s="4">
        <v>65</v>
      </c>
      <c r="C14" s="4">
        <v>11</v>
      </c>
      <c r="D14" s="4">
        <v>6</v>
      </c>
      <c r="E14" s="4"/>
      <c r="F14" s="4">
        <v>4</v>
      </c>
    </row>
    <row r="15" spans="1:10" x14ac:dyDescent="0.25">
      <c r="A15" s="12" t="s">
        <v>73</v>
      </c>
      <c r="B15" s="4">
        <v>78</v>
      </c>
      <c r="C15" s="4">
        <v>6</v>
      </c>
      <c r="D15" s="34">
        <v>4</v>
      </c>
      <c r="E15" s="34">
        <v>3</v>
      </c>
      <c r="F15" s="4">
        <v>5</v>
      </c>
    </row>
    <row r="16" spans="1:10" x14ac:dyDescent="0.25">
      <c r="A16" s="12" t="s">
        <v>74</v>
      </c>
      <c r="B16" s="4">
        <v>142</v>
      </c>
      <c r="C16" s="4">
        <v>10</v>
      </c>
      <c r="D16" s="34" t="s">
        <v>65</v>
      </c>
      <c r="E16" s="34" t="s">
        <v>65</v>
      </c>
      <c r="F16" s="4">
        <v>5</v>
      </c>
    </row>
    <row r="17" spans="1:6" x14ac:dyDescent="0.25">
      <c r="A17" s="12" t="s">
        <v>75</v>
      </c>
      <c r="B17" s="4">
        <v>92</v>
      </c>
      <c r="C17" s="4">
        <v>18</v>
      </c>
      <c r="D17" s="34" t="s">
        <v>65</v>
      </c>
      <c r="E17" s="34" t="s">
        <v>65</v>
      </c>
      <c r="F17" s="34">
        <v>4</v>
      </c>
    </row>
    <row r="18" spans="1:6" x14ac:dyDescent="0.25">
      <c r="A18" s="12" t="s">
        <v>76</v>
      </c>
      <c r="B18" s="4">
        <v>222</v>
      </c>
      <c r="C18" s="4">
        <v>24</v>
      </c>
      <c r="D18" s="4">
        <v>5</v>
      </c>
      <c r="E18" s="34" t="s">
        <v>65</v>
      </c>
      <c r="F18" s="34" t="s">
        <v>65</v>
      </c>
    </row>
    <row r="19" spans="1:6" x14ac:dyDescent="0.25">
      <c r="A19" s="12" t="s">
        <v>77</v>
      </c>
      <c r="B19" s="4">
        <v>119</v>
      </c>
      <c r="C19" s="4">
        <v>17</v>
      </c>
      <c r="D19" s="4">
        <v>4</v>
      </c>
      <c r="E19" s="34" t="s">
        <v>65</v>
      </c>
      <c r="F19" s="34">
        <v>3</v>
      </c>
    </row>
    <row r="20" spans="1:6" x14ac:dyDescent="0.25">
      <c r="A20" s="12" t="s">
        <v>78</v>
      </c>
      <c r="B20" s="4">
        <v>126</v>
      </c>
      <c r="C20" s="4">
        <v>16</v>
      </c>
      <c r="D20" s="34">
        <v>5</v>
      </c>
      <c r="E20" s="34" t="s">
        <v>65</v>
      </c>
      <c r="F20" s="34" t="s">
        <v>65</v>
      </c>
    </row>
    <row r="21" spans="1:6" x14ac:dyDescent="0.25">
      <c r="A21" s="12" t="s">
        <v>79</v>
      </c>
      <c r="B21" s="4">
        <v>168</v>
      </c>
      <c r="C21" s="4">
        <v>9</v>
      </c>
      <c r="D21" s="34" t="s">
        <v>65</v>
      </c>
      <c r="E21" s="34" t="s">
        <v>65</v>
      </c>
      <c r="F21" s="34">
        <v>5</v>
      </c>
    </row>
    <row r="22" spans="1:6" x14ac:dyDescent="0.25">
      <c r="A22" s="12" t="s">
        <v>80</v>
      </c>
      <c r="B22" s="4">
        <v>112</v>
      </c>
      <c r="C22" s="4">
        <v>12</v>
      </c>
      <c r="D22" s="4">
        <v>3</v>
      </c>
      <c r="E22" s="34">
        <v>4</v>
      </c>
      <c r="F22" s="34" t="s">
        <v>65</v>
      </c>
    </row>
    <row r="23" spans="1:6" x14ac:dyDescent="0.25">
      <c r="A23" s="12" t="s">
        <v>81</v>
      </c>
      <c r="B23" s="4">
        <v>171</v>
      </c>
      <c r="C23" s="4">
        <v>28</v>
      </c>
      <c r="D23" s="34">
        <v>5</v>
      </c>
      <c r="E23" s="34" t="s">
        <v>65</v>
      </c>
      <c r="F23" s="34" t="s">
        <v>65</v>
      </c>
    </row>
    <row r="24" spans="1:6" x14ac:dyDescent="0.25">
      <c r="A24" s="12" t="s">
        <v>82</v>
      </c>
      <c r="B24" s="4">
        <v>84</v>
      </c>
      <c r="C24" s="4">
        <v>10</v>
      </c>
      <c r="D24" s="34" t="s">
        <v>65</v>
      </c>
      <c r="E24" s="34">
        <v>6</v>
      </c>
      <c r="F24" s="34" t="s">
        <v>65</v>
      </c>
    </row>
    <row r="25" spans="1:6" x14ac:dyDescent="0.25">
      <c r="A25" s="12" t="s">
        <v>83</v>
      </c>
      <c r="B25" s="4">
        <v>59</v>
      </c>
      <c r="C25" s="4">
        <v>10</v>
      </c>
      <c r="D25" s="34" t="s">
        <v>65</v>
      </c>
      <c r="E25" s="34" t="s">
        <v>65</v>
      </c>
      <c r="F25" s="34" t="s">
        <v>65</v>
      </c>
    </row>
    <row r="26" spans="1:6" ht="28.5" x14ac:dyDescent="0.25">
      <c r="A26" s="12" t="s">
        <v>84</v>
      </c>
      <c r="B26" s="4">
        <v>63</v>
      </c>
      <c r="C26" s="4">
        <v>20</v>
      </c>
      <c r="D26" s="34" t="s">
        <v>65</v>
      </c>
      <c r="E26" s="34" t="s">
        <v>65</v>
      </c>
      <c r="F26" s="4"/>
    </row>
    <row r="27" spans="1:6" x14ac:dyDescent="0.25">
      <c r="A27" s="12" t="s">
        <v>85</v>
      </c>
      <c r="B27" s="4">
        <v>21</v>
      </c>
      <c r="C27" s="4">
        <v>15</v>
      </c>
      <c r="D27" s="4"/>
      <c r="E27" s="4">
        <v>6</v>
      </c>
      <c r="F27" s="4"/>
    </row>
    <row r="28" spans="1:6" x14ac:dyDescent="0.25">
      <c r="A28" s="8" t="s">
        <v>86</v>
      </c>
      <c r="B28" s="9">
        <v>2558</v>
      </c>
      <c r="C28" s="9">
        <v>381</v>
      </c>
      <c r="D28" s="9">
        <v>269</v>
      </c>
      <c r="E28" s="9">
        <v>37</v>
      </c>
      <c r="F28" s="9">
        <v>199</v>
      </c>
    </row>
    <row r="30" spans="1:6" ht="105" customHeight="1" x14ac:dyDescent="0.25">
      <c r="A30" s="31" t="s">
        <v>89</v>
      </c>
      <c r="B30" s="30"/>
      <c r="C30" s="30"/>
      <c r="D30" s="30"/>
      <c r="E30" s="30"/>
      <c r="F30" s="30"/>
    </row>
    <row r="31" spans="1:6" x14ac:dyDescent="0.25">
      <c r="A31" s="31" t="s">
        <v>30</v>
      </c>
      <c r="B31" s="30"/>
      <c r="C31" s="30"/>
      <c r="D31" s="30"/>
      <c r="E31" s="30"/>
      <c r="F31" s="30"/>
    </row>
    <row r="32" spans="1:6" x14ac:dyDescent="0.25">
      <c r="A32" s="31" t="s">
        <v>31</v>
      </c>
      <c r="B32" s="30"/>
      <c r="C32" s="30"/>
      <c r="D32" s="30"/>
      <c r="E32" s="30"/>
      <c r="F32" s="30"/>
    </row>
  </sheetData>
  <mergeCells count="17">
    <mergeCell ref="H1:J2"/>
    <mergeCell ref="A3:F3"/>
    <mergeCell ref="A1:F1"/>
    <mergeCell ref="A30:F30"/>
    <mergeCell ref="A31:F31"/>
    <mergeCell ref="A32:F32"/>
    <mergeCell ref="E6:E9"/>
    <mergeCell ref="E15:E21"/>
    <mergeCell ref="E22:E23"/>
    <mergeCell ref="E24:E26"/>
    <mergeCell ref="F17:F18"/>
    <mergeCell ref="F19:F20"/>
    <mergeCell ref="F21:F25"/>
    <mergeCell ref="D10:D11"/>
    <mergeCell ref="D15:D17"/>
    <mergeCell ref="D20:D21"/>
    <mergeCell ref="D23:D26"/>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workbookViewId="0">
      <selection activeCell="G1" sqref="G1:I2"/>
    </sheetView>
  </sheetViews>
  <sheetFormatPr baseColWidth="10" defaultRowHeight="15" x14ac:dyDescent="0.25"/>
  <cols>
    <col min="1" max="1" width="30.7109375" customWidth="1"/>
    <col min="2" max="2" width="13.7109375" customWidth="1"/>
    <col min="3" max="4" width="12.7109375" customWidth="1"/>
    <col min="5" max="5" width="16.7109375" customWidth="1"/>
  </cols>
  <sheetData>
    <row r="1" spans="1:9" ht="15" customHeight="1" x14ac:dyDescent="0.25">
      <c r="A1" s="29" t="s">
        <v>116</v>
      </c>
      <c r="B1" s="30"/>
      <c r="C1" s="30"/>
      <c r="D1" s="30"/>
      <c r="E1" s="30"/>
      <c r="G1" s="32" t="str">
        <f>HYPERLINK("#'Sommaire'!A1", "Retour sommaire")</f>
        <v>Retour sommaire</v>
      </c>
      <c r="H1" s="30"/>
      <c r="I1" s="30"/>
    </row>
    <row r="2" spans="1:9" x14ac:dyDescent="0.25">
      <c r="G2" s="30"/>
      <c r="H2" s="30"/>
      <c r="I2" s="30"/>
    </row>
    <row r="3" spans="1:9" ht="28.5" x14ac:dyDescent="0.25">
      <c r="A3" s="2" t="s">
        <v>90</v>
      </c>
      <c r="B3" s="2" t="s">
        <v>91</v>
      </c>
      <c r="C3" s="2" t="s">
        <v>92</v>
      </c>
      <c r="D3" s="2" t="s">
        <v>93</v>
      </c>
      <c r="E3" s="2" t="s">
        <v>94</v>
      </c>
    </row>
    <row r="4" spans="1:9" ht="57" x14ac:dyDescent="0.25">
      <c r="A4" s="25" t="s">
        <v>5</v>
      </c>
      <c r="B4" s="25" t="s">
        <v>38</v>
      </c>
      <c r="C4" s="25" t="s">
        <v>95</v>
      </c>
      <c r="D4" s="25" t="s">
        <v>96</v>
      </c>
      <c r="E4" s="25" t="s">
        <v>97</v>
      </c>
    </row>
    <row r="5" spans="1:9" x14ac:dyDescent="0.25">
      <c r="A5" s="36" t="s">
        <v>58</v>
      </c>
      <c r="B5" s="37"/>
      <c r="C5" s="37"/>
      <c r="D5" s="37"/>
      <c r="E5" s="37"/>
    </row>
    <row r="6" spans="1:9" x14ac:dyDescent="0.25">
      <c r="A6" s="12" t="s">
        <v>98</v>
      </c>
      <c r="B6" s="4">
        <v>289</v>
      </c>
      <c r="C6" s="4">
        <v>306</v>
      </c>
      <c r="D6" s="4">
        <v>84.058446389496694</v>
      </c>
      <c r="E6" s="4">
        <v>6991.7482346570396</v>
      </c>
    </row>
    <row r="7" spans="1:9" x14ac:dyDescent="0.25">
      <c r="A7" s="12" t="s">
        <v>99</v>
      </c>
      <c r="B7" s="4">
        <v>720</v>
      </c>
      <c r="C7" s="4">
        <v>1724</v>
      </c>
      <c r="D7" s="4">
        <v>845.90059080962806</v>
      </c>
      <c r="E7" s="4">
        <v>56321.792651950003</v>
      </c>
    </row>
    <row r="8" spans="1:9" x14ac:dyDescent="0.25">
      <c r="A8" s="12" t="s">
        <v>100</v>
      </c>
      <c r="B8" s="4">
        <v>492</v>
      </c>
      <c r="C8" s="4">
        <v>1777</v>
      </c>
      <c r="D8" s="4">
        <v>1100.85741794311</v>
      </c>
      <c r="E8" s="4">
        <v>70363.487800000003</v>
      </c>
    </row>
    <row r="9" spans="1:9" x14ac:dyDescent="0.25">
      <c r="A9" s="12" t="s">
        <v>101</v>
      </c>
      <c r="B9" s="4">
        <v>286</v>
      </c>
      <c r="C9" s="4">
        <v>1531</v>
      </c>
      <c r="D9" s="4">
        <v>946.83385120350101</v>
      </c>
      <c r="E9" s="4">
        <v>67567.759999999995</v>
      </c>
    </row>
    <row r="10" spans="1:9" x14ac:dyDescent="0.25">
      <c r="A10" s="12" t="s">
        <v>102</v>
      </c>
      <c r="B10" s="4">
        <v>220</v>
      </c>
      <c r="C10" s="4">
        <v>1655</v>
      </c>
      <c r="D10" s="4">
        <v>959.75509846827094</v>
      </c>
      <c r="E10" s="4">
        <v>85479.869000000006</v>
      </c>
    </row>
    <row r="11" spans="1:9" x14ac:dyDescent="0.25">
      <c r="A11" s="12" t="s">
        <v>103</v>
      </c>
      <c r="B11" s="4">
        <v>406</v>
      </c>
      <c r="C11" s="4">
        <v>4689</v>
      </c>
      <c r="D11" s="4">
        <v>2709.25004376368</v>
      </c>
      <c r="E11" s="4">
        <v>223340.52609999999</v>
      </c>
    </row>
    <row r="12" spans="1:9" x14ac:dyDescent="0.25">
      <c r="A12" s="12" t="s">
        <v>104</v>
      </c>
      <c r="B12" s="4">
        <v>108</v>
      </c>
      <c r="C12" s="4">
        <v>2767</v>
      </c>
      <c r="D12" s="4">
        <v>1441.03719912473</v>
      </c>
      <c r="E12" s="4">
        <v>176701.78469999999</v>
      </c>
    </row>
    <row r="13" spans="1:9" x14ac:dyDescent="0.25">
      <c r="A13" s="12" t="s">
        <v>105</v>
      </c>
      <c r="B13" s="4">
        <v>29</v>
      </c>
      <c r="C13" s="4">
        <v>1793</v>
      </c>
      <c r="D13" s="4">
        <v>811.40754923413601</v>
      </c>
      <c r="E13" s="4">
        <v>59180.745999999999</v>
      </c>
    </row>
    <row r="14" spans="1:9" x14ac:dyDescent="0.25">
      <c r="A14" s="12" t="s">
        <v>106</v>
      </c>
      <c r="B14" s="4">
        <v>8</v>
      </c>
      <c r="C14" s="4">
        <v>920</v>
      </c>
      <c r="D14" s="4">
        <v>646.64245076586406</v>
      </c>
      <c r="E14" s="4">
        <v>85321.894</v>
      </c>
    </row>
    <row r="15" spans="1:9" x14ac:dyDescent="0.25">
      <c r="A15" s="3" t="s">
        <v>107</v>
      </c>
      <c r="B15" s="5">
        <v>2558</v>
      </c>
      <c r="C15" s="5">
        <v>17162</v>
      </c>
      <c r="D15" s="5">
        <v>9545.7426477024092</v>
      </c>
      <c r="E15" s="5">
        <v>831269.60848660697</v>
      </c>
    </row>
    <row r="16" spans="1:9" x14ac:dyDescent="0.25">
      <c r="A16" s="36" t="s">
        <v>59</v>
      </c>
      <c r="B16" s="37"/>
      <c r="C16" s="37"/>
      <c r="D16" s="37"/>
      <c r="E16" s="37"/>
    </row>
    <row r="17" spans="1:5" x14ac:dyDescent="0.25">
      <c r="A17" s="12" t="s">
        <v>98</v>
      </c>
      <c r="B17" s="4">
        <v>74</v>
      </c>
      <c r="C17" s="4">
        <v>35</v>
      </c>
      <c r="D17" s="4">
        <v>11.497746170678299</v>
      </c>
      <c r="E17" s="4">
        <v>4195.1909999999998</v>
      </c>
    </row>
    <row r="18" spans="1:5" x14ac:dyDescent="0.25">
      <c r="A18" s="12" t="s">
        <v>99</v>
      </c>
      <c r="B18" s="4">
        <v>88</v>
      </c>
      <c r="C18" s="4">
        <v>166</v>
      </c>
      <c r="D18" s="4">
        <v>103.071859956236</v>
      </c>
      <c r="E18" s="4">
        <v>20020.242803653098</v>
      </c>
    </row>
    <row r="19" spans="1:5" x14ac:dyDescent="0.25">
      <c r="A19" s="12" t="s">
        <v>100</v>
      </c>
      <c r="B19" s="4">
        <v>72</v>
      </c>
      <c r="C19" s="4">
        <v>189</v>
      </c>
      <c r="D19" s="4">
        <v>153.32391684901501</v>
      </c>
      <c r="E19" s="4">
        <v>11888.9381038342</v>
      </c>
    </row>
    <row r="20" spans="1:5" x14ac:dyDescent="0.25">
      <c r="A20" s="12" t="s">
        <v>101</v>
      </c>
      <c r="B20" s="4">
        <v>46</v>
      </c>
      <c r="C20" s="4">
        <v>196</v>
      </c>
      <c r="D20" s="4">
        <v>148.088402625821</v>
      </c>
      <c r="E20" s="4">
        <v>34981.012999999999</v>
      </c>
    </row>
    <row r="21" spans="1:5" x14ac:dyDescent="0.25">
      <c r="A21" s="12" t="s">
        <v>102</v>
      </c>
      <c r="B21" s="4">
        <v>31</v>
      </c>
      <c r="C21" s="4">
        <v>179</v>
      </c>
      <c r="D21" s="4">
        <v>133.69595185995601</v>
      </c>
      <c r="E21" s="4">
        <v>12240.759</v>
      </c>
    </row>
    <row r="22" spans="1:5" x14ac:dyDescent="0.25">
      <c r="A22" s="12" t="s">
        <v>103</v>
      </c>
      <c r="B22" s="4">
        <v>49</v>
      </c>
      <c r="C22" s="4">
        <v>385</v>
      </c>
      <c r="D22" s="4">
        <v>315.91466083150999</v>
      </c>
      <c r="E22" s="4">
        <v>43921.784</v>
      </c>
    </row>
    <row r="23" spans="1:5" x14ac:dyDescent="0.25">
      <c r="A23" s="12" t="s">
        <v>104</v>
      </c>
      <c r="B23" s="4">
        <v>11</v>
      </c>
      <c r="C23" s="4">
        <v>164</v>
      </c>
      <c r="D23" s="4">
        <v>137.541991247265</v>
      </c>
      <c r="E23" s="4">
        <v>27871.967000000001</v>
      </c>
    </row>
    <row r="24" spans="1:5" x14ac:dyDescent="0.25">
      <c r="A24" s="12" t="s">
        <v>108</v>
      </c>
      <c r="B24" s="4">
        <v>10</v>
      </c>
      <c r="C24" s="4">
        <v>399</v>
      </c>
      <c r="D24" s="4">
        <v>295.88938730853403</v>
      </c>
      <c r="E24" s="4">
        <v>40607.125999999997</v>
      </c>
    </row>
    <row r="25" spans="1:5" ht="28.5" x14ac:dyDescent="0.25">
      <c r="A25" s="3" t="s">
        <v>109</v>
      </c>
      <c r="B25" s="5">
        <v>381</v>
      </c>
      <c r="C25" s="5">
        <v>1713</v>
      </c>
      <c r="D25" s="5">
        <v>1299.02391684902</v>
      </c>
      <c r="E25" s="5">
        <v>195727.02090748699</v>
      </c>
    </row>
    <row r="26" spans="1:5" x14ac:dyDescent="0.25">
      <c r="A26" s="36" t="s">
        <v>60</v>
      </c>
      <c r="B26" s="37"/>
      <c r="C26" s="37"/>
      <c r="D26" s="37"/>
      <c r="E26" s="37"/>
    </row>
    <row r="27" spans="1:5" x14ac:dyDescent="0.25">
      <c r="A27" s="12" t="s">
        <v>98</v>
      </c>
      <c r="B27" s="4">
        <v>147</v>
      </c>
      <c r="C27" s="4">
        <v>202</v>
      </c>
      <c r="D27" s="4">
        <v>28.365229759299801</v>
      </c>
      <c r="E27" s="4">
        <v>1835.511</v>
      </c>
    </row>
    <row r="28" spans="1:5" x14ac:dyDescent="0.25">
      <c r="A28" s="12" t="s">
        <v>99</v>
      </c>
      <c r="B28" s="4">
        <v>70</v>
      </c>
      <c r="C28" s="4">
        <v>149</v>
      </c>
      <c r="D28" s="4">
        <v>80.886805251641107</v>
      </c>
      <c r="E28" s="4">
        <v>2878.9160000000002</v>
      </c>
    </row>
    <row r="29" spans="1:5" x14ac:dyDescent="0.25">
      <c r="A29" s="12" t="s">
        <v>100</v>
      </c>
      <c r="B29" s="4">
        <v>33</v>
      </c>
      <c r="C29" s="4">
        <v>151</v>
      </c>
      <c r="D29" s="4">
        <v>71.180021881838101</v>
      </c>
      <c r="E29" s="4">
        <v>3414.835</v>
      </c>
    </row>
    <row r="30" spans="1:5" x14ac:dyDescent="0.25">
      <c r="A30" s="12" t="s">
        <v>101</v>
      </c>
      <c r="B30" s="4">
        <v>5</v>
      </c>
      <c r="C30" s="4">
        <v>21</v>
      </c>
      <c r="D30" s="4">
        <v>16.350328227571101</v>
      </c>
      <c r="E30" s="4">
        <v>1410.5650000000001</v>
      </c>
    </row>
    <row r="31" spans="1:5" x14ac:dyDescent="0.25">
      <c r="A31" s="12" t="s">
        <v>102</v>
      </c>
      <c r="B31" s="4">
        <v>8</v>
      </c>
      <c r="C31" s="4">
        <v>43</v>
      </c>
      <c r="D31" s="4">
        <v>33.994091903719898</v>
      </c>
      <c r="E31" s="4">
        <v>739.55100000000004</v>
      </c>
    </row>
    <row r="32" spans="1:5" x14ac:dyDescent="0.25">
      <c r="A32" s="12" t="s">
        <v>103</v>
      </c>
      <c r="B32" s="4">
        <v>3</v>
      </c>
      <c r="C32" s="4">
        <v>24</v>
      </c>
      <c r="D32" s="4">
        <v>19.3340262582057</v>
      </c>
      <c r="E32" s="4">
        <v>540</v>
      </c>
    </row>
    <row r="33" spans="1:5" x14ac:dyDescent="0.25">
      <c r="A33" s="12" t="s">
        <v>104</v>
      </c>
      <c r="B33" s="4">
        <v>3</v>
      </c>
      <c r="C33" s="4">
        <v>45</v>
      </c>
      <c r="D33" s="4">
        <v>43.154814004376398</v>
      </c>
      <c r="E33" s="4">
        <v>2566.2159999999999</v>
      </c>
    </row>
    <row r="34" spans="1:5" x14ac:dyDescent="0.25">
      <c r="A34" s="3" t="s">
        <v>110</v>
      </c>
      <c r="B34" s="5">
        <v>269</v>
      </c>
      <c r="C34" s="5">
        <v>635</v>
      </c>
      <c r="D34" s="5">
        <v>293.26531728665202</v>
      </c>
      <c r="E34" s="5">
        <v>13385.593999999999</v>
      </c>
    </row>
    <row r="35" spans="1:5" x14ac:dyDescent="0.25">
      <c r="A35" s="36" t="s">
        <v>61</v>
      </c>
      <c r="B35" s="37"/>
      <c r="C35" s="37"/>
      <c r="D35" s="37"/>
      <c r="E35" s="37"/>
    </row>
    <row r="36" spans="1:5" x14ac:dyDescent="0.25">
      <c r="A36" s="12" t="s">
        <v>98</v>
      </c>
      <c r="B36" s="4">
        <v>8</v>
      </c>
      <c r="C36" s="4">
        <v>12</v>
      </c>
      <c r="D36" s="4">
        <v>2.2999999999999998</v>
      </c>
      <c r="E36" s="4">
        <v>72.994</v>
      </c>
    </row>
    <row r="37" spans="1:5" x14ac:dyDescent="0.25">
      <c r="A37" s="12" t="s">
        <v>111</v>
      </c>
      <c r="B37" s="4">
        <v>10</v>
      </c>
      <c r="C37" s="4">
        <v>19</v>
      </c>
      <c r="D37" s="4">
        <v>12.5629102844639</v>
      </c>
      <c r="E37" s="4">
        <v>703.88699999999994</v>
      </c>
    </row>
    <row r="38" spans="1:5" x14ac:dyDescent="0.25">
      <c r="A38" s="12" t="s">
        <v>102</v>
      </c>
      <c r="B38" s="4">
        <v>3</v>
      </c>
      <c r="C38" s="4">
        <v>13</v>
      </c>
      <c r="D38" s="4">
        <v>12.1</v>
      </c>
      <c r="E38" s="4">
        <v>3582.0309999999999</v>
      </c>
    </row>
    <row r="39" spans="1:5" x14ac:dyDescent="0.25">
      <c r="A39" s="12" t="s">
        <v>103</v>
      </c>
      <c r="B39" s="4">
        <v>7</v>
      </c>
      <c r="C39" s="4">
        <v>68</v>
      </c>
      <c r="D39" s="4">
        <v>46.733041575492301</v>
      </c>
      <c r="E39" s="4">
        <v>5458.2479999999996</v>
      </c>
    </row>
    <row r="40" spans="1:5" x14ac:dyDescent="0.25">
      <c r="A40" s="12" t="s">
        <v>104</v>
      </c>
      <c r="B40" s="4">
        <v>4</v>
      </c>
      <c r="C40" s="4">
        <v>70</v>
      </c>
      <c r="D40" s="4">
        <v>51.1072210065646</v>
      </c>
      <c r="E40" s="4">
        <v>5737</v>
      </c>
    </row>
    <row r="41" spans="1:5" x14ac:dyDescent="0.25">
      <c r="A41" s="12" t="s">
        <v>112</v>
      </c>
      <c r="B41" s="4">
        <v>5</v>
      </c>
      <c r="C41" s="4">
        <v>472</v>
      </c>
      <c r="D41" s="4">
        <v>314.26805251641099</v>
      </c>
      <c r="E41" s="4">
        <v>60379.093999999997</v>
      </c>
    </row>
    <row r="42" spans="1:5" x14ac:dyDescent="0.25">
      <c r="A42" s="3" t="s">
        <v>113</v>
      </c>
      <c r="B42" s="5">
        <v>37</v>
      </c>
      <c r="C42" s="5">
        <v>654</v>
      </c>
      <c r="D42" s="5">
        <v>439.07122538293203</v>
      </c>
      <c r="E42" s="5">
        <v>75933.254000000001</v>
      </c>
    </row>
    <row r="43" spans="1:5" x14ac:dyDescent="0.25">
      <c r="A43" s="36" t="s">
        <v>23</v>
      </c>
      <c r="B43" s="37"/>
      <c r="C43" s="37"/>
      <c r="D43" s="37"/>
      <c r="E43" s="37"/>
    </row>
    <row r="44" spans="1:5" x14ac:dyDescent="0.25">
      <c r="A44" s="12" t="s">
        <v>98</v>
      </c>
      <c r="B44" s="4">
        <v>35</v>
      </c>
      <c r="C44" s="4">
        <v>41</v>
      </c>
      <c r="D44" s="4">
        <v>13.0302188183807</v>
      </c>
      <c r="E44" s="4">
        <v>772.23159675107502</v>
      </c>
    </row>
    <row r="45" spans="1:5" x14ac:dyDescent="0.25">
      <c r="A45" s="12" t="s">
        <v>99</v>
      </c>
      <c r="B45" s="4">
        <v>109</v>
      </c>
      <c r="C45" s="4">
        <v>144</v>
      </c>
      <c r="D45" s="4">
        <v>117.604376367615</v>
      </c>
      <c r="E45" s="4">
        <v>3597.2529581939798</v>
      </c>
    </row>
    <row r="46" spans="1:5" x14ac:dyDescent="0.25">
      <c r="A46" s="12" t="s">
        <v>100</v>
      </c>
      <c r="B46" s="4">
        <v>31</v>
      </c>
      <c r="C46" s="4">
        <v>70</v>
      </c>
      <c r="D46" s="4">
        <v>63.190371991247297</v>
      </c>
      <c r="E46" s="4">
        <v>1904.8530000000001</v>
      </c>
    </row>
    <row r="47" spans="1:5" x14ac:dyDescent="0.25">
      <c r="A47" s="12" t="s">
        <v>101</v>
      </c>
      <c r="B47" s="4">
        <v>6</v>
      </c>
      <c r="C47" s="4">
        <v>24</v>
      </c>
      <c r="D47" s="4">
        <v>19.6396061269147</v>
      </c>
      <c r="E47" s="4">
        <v>396.90600000000001</v>
      </c>
    </row>
    <row r="48" spans="1:5" x14ac:dyDescent="0.25">
      <c r="A48" s="12" t="s">
        <v>102</v>
      </c>
      <c r="B48" s="4">
        <v>6</v>
      </c>
      <c r="C48" s="4">
        <v>30</v>
      </c>
      <c r="D48" s="4">
        <v>24.701203501094099</v>
      </c>
      <c r="E48" s="4">
        <v>399.07400000000001</v>
      </c>
    </row>
    <row r="49" spans="1:5" x14ac:dyDescent="0.25">
      <c r="A49" s="12" t="s">
        <v>103</v>
      </c>
      <c r="B49" s="4">
        <v>6</v>
      </c>
      <c r="C49" s="4">
        <v>56</v>
      </c>
      <c r="D49" s="4">
        <v>40.963785557986903</v>
      </c>
      <c r="E49" s="4">
        <v>565.71299999999997</v>
      </c>
    </row>
    <row r="50" spans="1:5" x14ac:dyDescent="0.25">
      <c r="A50" s="12" t="s">
        <v>114</v>
      </c>
      <c r="B50" s="4">
        <v>6</v>
      </c>
      <c r="C50" s="4">
        <v>150</v>
      </c>
      <c r="D50" s="4">
        <v>135.65087527352301</v>
      </c>
      <c r="E50" s="4">
        <v>3275.3939999999998</v>
      </c>
    </row>
    <row r="51" spans="1:5" ht="28.5" x14ac:dyDescent="0.25">
      <c r="A51" s="3" t="s">
        <v>115</v>
      </c>
      <c r="B51" s="5">
        <v>199</v>
      </c>
      <c r="C51" s="5">
        <v>515</v>
      </c>
      <c r="D51" s="5">
        <v>414.78043763676101</v>
      </c>
      <c r="E51" s="5">
        <v>10911.424554945101</v>
      </c>
    </row>
    <row r="52" spans="1:5" x14ac:dyDescent="0.25">
      <c r="A52" s="8" t="s">
        <v>86</v>
      </c>
      <c r="B52" s="9">
        <v>3444</v>
      </c>
      <c r="C52" s="9">
        <v>20679</v>
      </c>
      <c r="D52" s="9">
        <v>11991.883544857799</v>
      </c>
      <c r="E52" s="9">
        <v>1127226.9019490399</v>
      </c>
    </row>
    <row r="54" spans="1:5" ht="120" customHeight="1" x14ac:dyDescent="0.25">
      <c r="A54" s="31" t="s">
        <v>117</v>
      </c>
      <c r="B54" s="30"/>
      <c r="C54" s="30"/>
      <c r="D54" s="30"/>
      <c r="E54" s="30"/>
    </row>
    <row r="55" spans="1:5" x14ac:dyDescent="0.25">
      <c r="A55" s="31" t="s">
        <v>30</v>
      </c>
      <c r="B55" s="30"/>
      <c r="C55" s="30"/>
      <c r="D55" s="30"/>
      <c r="E55" s="30"/>
    </row>
    <row r="56" spans="1:5" x14ac:dyDescent="0.25">
      <c r="A56" s="31" t="s">
        <v>31</v>
      </c>
      <c r="B56" s="30"/>
      <c r="C56" s="30"/>
      <c r="D56" s="30"/>
      <c r="E56" s="30"/>
    </row>
  </sheetData>
  <mergeCells count="10">
    <mergeCell ref="G1:I2"/>
    <mergeCell ref="A1:E1"/>
    <mergeCell ref="A54:E54"/>
    <mergeCell ref="A55:E55"/>
    <mergeCell ref="A56:E56"/>
    <mergeCell ref="A5:E5"/>
    <mergeCell ref="A16:E16"/>
    <mergeCell ref="A26:E26"/>
    <mergeCell ref="A35:E35"/>
    <mergeCell ref="A43:E43"/>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heetViews>
  <sheetFormatPr baseColWidth="10" defaultRowHeight="15" x14ac:dyDescent="0.25"/>
  <cols>
    <col min="1" max="1" width="16.7109375" customWidth="1"/>
    <col min="2" max="2" width="12.7109375" customWidth="1"/>
    <col min="3" max="5" width="11.7109375" customWidth="1"/>
    <col min="6" max="6" width="12.7109375" customWidth="1"/>
    <col min="7" max="7" width="10.7109375" customWidth="1"/>
  </cols>
  <sheetData>
    <row r="1" spans="1:11" ht="15" customHeight="1" x14ac:dyDescent="0.25">
      <c r="A1" s="29" t="s">
        <v>126</v>
      </c>
      <c r="B1" s="30"/>
      <c r="C1" s="30"/>
      <c r="D1" s="30"/>
      <c r="E1" s="30"/>
      <c r="F1" s="30"/>
      <c r="G1" s="30"/>
      <c r="I1" s="32" t="str">
        <f>HYPERLINK("#'Sommaire'!A1", "Retour sommaire")</f>
        <v>Retour sommaire</v>
      </c>
      <c r="J1" s="30"/>
      <c r="K1" s="30"/>
    </row>
    <row r="2" spans="1:11" x14ac:dyDescent="0.25">
      <c r="I2" s="30"/>
      <c r="J2" s="30"/>
      <c r="K2" s="30"/>
    </row>
    <row r="3" spans="1:11" x14ac:dyDescent="0.25">
      <c r="A3" s="35" t="s">
        <v>87</v>
      </c>
      <c r="B3" s="30"/>
      <c r="C3" s="30"/>
      <c r="D3" s="30"/>
      <c r="E3" s="30"/>
      <c r="F3" s="30"/>
      <c r="G3" s="30"/>
    </row>
    <row r="4" spans="1:11" ht="71.25" x14ac:dyDescent="0.25">
      <c r="A4" s="2" t="s">
        <v>118</v>
      </c>
      <c r="B4" s="2" t="s">
        <v>58</v>
      </c>
      <c r="C4" s="2" t="s">
        <v>59</v>
      </c>
      <c r="D4" s="2" t="s">
        <v>60</v>
      </c>
      <c r="E4" s="2" t="s">
        <v>61</v>
      </c>
      <c r="F4" s="2" t="s">
        <v>23</v>
      </c>
      <c r="G4" s="2" t="s">
        <v>119</v>
      </c>
    </row>
    <row r="5" spans="1:11" x14ac:dyDescent="0.25">
      <c r="A5" s="12" t="s">
        <v>120</v>
      </c>
      <c r="B5" s="4">
        <v>1234</v>
      </c>
      <c r="C5" s="4">
        <v>182</v>
      </c>
      <c r="D5" s="4">
        <v>181</v>
      </c>
      <c r="E5" s="4">
        <v>23</v>
      </c>
      <c r="F5" s="4">
        <v>114</v>
      </c>
      <c r="G5" s="4">
        <v>1734</v>
      </c>
    </row>
    <row r="6" spans="1:11" ht="28.5" x14ac:dyDescent="0.25">
      <c r="A6" s="12" t="s">
        <v>121</v>
      </c>
      <c r="B6" s="4">
        <v>314</v>
      </c>
      <c r="C6" s="4">
        <v>48</v>
      </c>
      <c r="D6" s="4">
        <v>21</v>
      </c>
      <c r="E6" s="4">
        <v>3</v>
      </c>
      <c r="F6" s="4">
        <v>40</v>
      </c>
      <c r="G6" s="4">
        <v>426</v>
      </c>
    </row>
    <row r="7" spans="1:11" ht="42.75" x14ac:dyDescent="0.25">
      <c r="A7" s="12" t="s">
        <v>122</v>
      </c>
      <c r="B7" s="4">
        <v>174</v>
      </c>
      <c r="C7" s="4">
        <v>32</v>
      </c>
      <c r="D7" s="4">
        <v>11</v>
      </c>
      <c r="E7" s="4"/>
      <c r="F7" s="4">
        <v>8</v>
      </c>
      <c r="G7" s="4">
        <v>225</v>
      </c>
    </row>
    <row r="8" spans="1:11" ht="42.75" x14ac:dyDescent="0.25">
      <c r="A8" s="12" t="s">
        <v>123</v>
      </c>
      <c r="B8" s="4">
        <v>141</v>
      </c>
      <c r="C8" s="4">
        <v>20</v>
      </c>
      <c r="D8" s="4">
        <v>5</v>
      </c>
      <c r="E8" s="4">
        <v>2</v>
      </c>
      <c r="F8" s="4">
        <v>3</v>
      </c>
      <c r="G8" s="4">
        <v>171</v>
      </c>
    </row>
    <row r="9" spans="1:11" ht="28.5" x14ac:dyDescent="0.25">
      <c r="A9" s="12" t="s">
        <v>124</v>
      </c>
      <c r="B9" s="4">
        <v>50</v>
      </c>
      <c r="C9" s="4">
        <v>8</v>
      </c>
      <c r="D9" s="4">
        <v>4</v>
      </c>
      <c r="E9" s="4">
        <v>1</v>
      </c>
      <c r="F9" s="4">
        <v>12</v>
      </c>
      <c r="G9" s="4">
        <v>75</v>
      </c>
    </row>
    <row r="10" spans="1:11" x14ac:dyDescent="0.25">
      <c r="A10" s="12" t="s">
        <v>125</v>
      </c>
      <c r="B10" s="4">
        <v>645</v>
      </c>
      <c r="C10" s="4">
        <v>91</v>
      </c>
      <c r="D10" s="4">
        <v>47</v>
      </c>
      <c r="E10" s="4">
        <v>8</v>
      </c>
      <c r="F10" s="4">
        <v>22</v>
      </c>
      <c r="G10" s="4">
        <v>813</v>
      </c>
    </row>
    <row r="11" spans="1:11" x14ac:dyDescent="0.25">
      <c r="A11" s="8" t="s">
        <v>86</v>
      </c>
      <c r="B11" s="9">
        <v>2558</v>
      </c>
      <c r="C11" s="9">
        <v>381</v>
      </c>
      <c r="D11" s="9">
        <v>269</v>
      </c>
      <c r="E11" s="9">
        <v>37</v>
      </c>
      <c r="F11" s="9">
        <v>199</v>
      </c>
      <c r="G11" s="9">
        <v>3444</v>
      </c>
    </row>
    <row r="13" spans="1:11" ht="30" customHeight="1" x14ac:dyDescent="0.25">
      <c r="A13" s="31" t="s">
        <v>127</v>
      </c>
      <c r="B13" s="30"/>
      <c r="C13" s="30"/>
      <c r="D13" s="30"/>
      <c r="E13" s="30"/>
      <c r="F13" s="30"/>
      <c r="G13" s="30"/>
    </row>
    <row r="14" spans="1:11" x14ac:dyDescent="0.25">
      <c r="A14" s="31" t="s">
        <v>30</v>
      </c>
      <c r="B14" s="30"/>
      <c r="C14" s="30"/>
      <c r="D14" s="30"/>
      <c r="E14" s="30"/>
      <c r="F14" s="30"/>
      <c r="G14" s="30"/>
    </row>
    <row r="15" spans="1:11" x14ac:dyDescent="0.25">
      <c r="A15" s="31" t="s">
        <v>31</v>
      </c>
      <c r="B15" s="30"/>
      <c r="C15" s="30"/>
      <c r="D15" s="30"/>
      <c r="E15" s="30"/>
      <c r="F15" s="30"/>
      <c r="G15" s="30"/>
    </row>
  </sheetData>
  <mergeCells count="6">
    <mergeCell ref="A15:G15"/>
    <mergeCell ref="I1:K2"/>
    <mergeCell ref="A3:G3"/>
    <mergeCell ref="A1:G1"/>
    <mergeCell ref="A13:G13"/>
    <mergeCell ref="A14:G14"/>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workbookViewId="0"/>
  </sheetViews>
  <sheetFormatPr baseColWidth="10" defaultRowHeight="15" x14ac:dyDescent="0.25"/>
  <cols>
    <col min="1" max="1" width="12.7109375" customWidth="1"/>
    <col min="2" max="2" width="13.140625" customWidth="1"/>
    <col min="3" max="3" width="11.140625" customWidth="1"/>
    <col min="4" max="4" width="11.7109375" customWidth="1"/>
    <col min="5" max="5" width="8.7109375" customWidth="1"/>
    <col min="6" max="6" width="9.7109375" customWidth="1"/>
    <col min="7" max="8" width="10.5703125" customWidth="1"/>
  </cols>
  <sheetData>
    <row r="1" spans="1:12" ht="15" customHeight="1" x14ac:dyDescent="0.25">
      <c r="A1" s="29" t="s">
        <v>138</v>
      </c>
      <c r="B1" s="30"/>
      <c r="C1" s="30"/>
      <c r="D1" s="30"/>
      <c r="E1" s="30"/>
      <c r="F1" s="30"/>
      <c r="G1" s="30"/>
      <c r="H1" s="30"/>
      <c r="J1" s="32" t="str">
        <f>HYPERLINK("#'Sommaire'!A1", "Retour sommaire")</f>
        <v>Retour sommaire</v>
      </c>
      <c r="K1" s="30"/>
      <c r="L1" s="30"/>
    </row>
    <row r="2" spans="1:12" x14ac:dyDescent="0.25">
      <c r="J2" s="30"/>
      <c r="K2" s="30"/>
      <c r="L2" s="30"/>
    </row>
    <row r="3" spans="1:12" ht="57" x14ac:dyDescent="0.25">
      <c r="A3" s="2" t="s">
        <v>128</v>
      </c>
      <c r="B3" s="2" t="s">
        <v>91</v>
      </c>
      <c r="C3" s="2" t="s">
        <v>129</v>
      </c>
      <c r="D3" s="2" t="s">
        <v>130</v>
      </c>
      <c r="E3" s="2" t="s">
        <v>131</v>
      </c>
      <c r="F3" s="2" t="s">
        <v>93</v>
      </c>
      <c r="G3" s="2" t="s">
        <v>132</v>
      </c>
      <c r="H3" s="2" t="s">
        <v>133</v>
      </c>
    </row>
    <row r="4" spans="1:12" ht="71.25" x14ac:dyDescent="0.25">
      <c r="A4" s="25" t="s">
        <v>5</v>
      </c>
      <c r="B4" s="25" t="s">
        <v>6</v>
      </c>
      <c r="C4" s="25" t="s">
        <v>95</v>
      </c>
      <c r="D4" s="25" t="s">
        <v>95</v>
      </c>
      <c r="E4" s="25" t="s">
        <v>95</v>
      </c>
      <c r="F4" s="25" t="s">
        <v>134</v>
      </c>
      <c r="G4" s="25" t="s">
        <v>134</v>
      </c>
      <c r="H4" s="25" t="s">
        <v>134</v>
      </c>
    </row>
    <row r="5" spans="1:12" ht="57" x14ac:dyDescent="0.25">
      <c r="A5" s="12" t="s">
        <v>58</v>
      </c>
      <c r="B5" s="4">
        <v>2558</v>
      </c>
      <c r="C5" s="4">
        <v>9622</v>
      </c>
      <c r="D5" s="4">
        <v>7540</v>
      </c>
      <c r="E5" s="4">
        <v>17162</v>
      </c>
      <c r="F5" s="4">
        <v>9545.7426477024092</v>
      </c>
      <c r="G5" s="6">
        <v>3.8259489569949499</v>
      </c>
      <c r="H5" s="6">
        <v>2.2407002188183802</v>
      </c>
    </row>
    <row r="6" spans="1:12" ht="57" x14ac:dyDescent="0.25">
      <c r="A6" s="12" t="s">
        <v>59</v>
      </c>
      <c r="B6" s="4">
        <v>381</v>
      </c>
      <c r="C6" s="4">
        <v>1497</v>
      </c>
      <c r="D6" s="4">
        <v>216</v>
      </c>
      <c r="E6" s="4">
        <v>1713</v>
      </c>
      <c r="F6" s="4">
        <v>1299.02391684902</v>
      </c>
      <c r="G6" s="6">
        <v>3.8432660261805198</v>
      </c>
      <c r="H6" s="6">
        <v>2.18752735229759</v>
      </c>
    </row>
    <row r="7" spans="1:12" ht="28.5" x14ac:dyDescent="0.25">
      <c r="A7" s="12" t="s">
        <v>61</v>
      </c>
      <c r="B7" s="4">
        <v>37</v>
      </c>
      <c r="C7" s="4">
        <v>444</v>
      </c>
      <c r="D7" s="4">
        <v>210</v>
      </c>
      <c r="E7" s="4">
        <v>654</v>
      </c>
      <c r="F7" s="4">
        <v>439.07122538293203</v>
      </c>
      <c r="G7" s="6">
        <v>11.866789875214399</v>
      </c>
      <c r="H7" s="6">
        <v>4</v>
      </c>
    </row>
    <row r="8" spans="1:12" ht="28.5" x14ac:dyDescent="0.25">
      <c r="A8" s="12" t="s">
        <v>60</v>
      </c>
      <c r="B8" s="4">
        <v>269</v>
      </c>
      <c r="C8" s="4">
        <v>491</v>
      </c>
      <c r="D8" s="4">
        <v>144</v>
      </c>
      <c r="E8" s="4">
        <v>635</v>
      </c>
      <c r="F8" s="4">
        <v>293.26531728665202</v>
      </c>
      <c r="G8" s="6">
        <v>1.15006006779079</v>
      </c>
      <c r="H8" s="6">
        <v>0.8</v>
      </c>
    </row>
    <row r="9" spans="1:12" ht="28.5" x14ac:dyDescent="0.25">
      <c r="A9" s="12" t="s">
        <v>135</v>
      </c>
      <c r="B9" s="4">
        <v>187</v>
      </c>
      <c r="C9" s="4">
        <v>317</v>
      </c>
      <c r="D9" s="4">
        <v>35</v>
      </c>
      <c r="E9" s="4">
        <v>352</v>
      </c>
      <c r="F9" s="4">
        <v>280.543019693654</v>
      </c>
      <c r="G9" s="6">
        <v>1.5164487551008301</v>
      </c>
      <c r="H9" s="6">
        <v>1</v>
      </c>
    </row>
    <row r="10" spans="1:12" ht="28.5" x14ac:dyDescent="0.25">
      <c r="A10" s="12" t="s">
        <v>136</v>
      </c>
      <c r="B10" s="4">
        <v>7</v>
      </c>
      <c r="C10" s="4">
        <v>77</v>
      </c>
      <c r="D10" s="4">
        <v>6</v>
      </c>
      <c r="E10" s="4">
        <v>83</v>
      </c>
      <c r="F10" s="4">
        <v>73.393326039387304</v>
      </c>
      <c r="G10" s="6">
        <v>10.484760862769599</v>
      </c>
      <c r="H10" s="6">
        <v>3.8896061269146598</v>
      </c>
    </row>
    <row r="11" spans="1:12" ht="28.5" x14ac:dyDescent="0.25">
      <c r="A11" s="12" t="s">
        <v>137</v>
      </c>
      <c r="B11" s="4">
        <v>5</v>
      </c>
      <c r="C11" s="4">
        <v>64</v>
      </c>
      <c r="D11" s="4">
        <v>16</v>
      </c>
      <c r="E11" s="4">
        <v>80</v>
      </c>
      <c r="F11" s="4">
        <v>60.8440919037199</v>
      </c>
      <c r="G11" s="6">
        <v>12.168818380744</v>
      </c>
      <c r="H11" s="6">
        <v>5.5907002188183803</v>
      </c>
    </row>
    <row r="12" spans="1:12" x14ac:dyDescent="0.25">
      <c r="A12" s="8" t="s">
        <v>86</v>
      </c>
      <c r="B12" s="9">
        <v>3444</v>
      </c>
      <c r="C12" s="9">
        <v>12512</v>
      </c>
      <c r="D12" s="9">
        <v>8167</v>
      </c>
      <c r="E12" s="9">
        <v>20679</v>
      </c>
      <c r="F12" s="9">
        <v>11991.883544857799</v>
      </c>
      <c r="G12" s="10">
        <v>3.6098385144063099</v>
      </c>
      <c r="H12" s="10">
        <v>2</v>
      </c>
    </row>
    <row r="14" spans="1:12" ht="120" customHeight="1" x14ac:dyDescent="0.25">
      <c r="A14" s="31" t="s">
        <v>139</v>
      </c>
      <c r="B14" s="30"/>
      <c r="C14" s="30"/>
      <c r="D14" s="30"/>
      <c r="E14" s="30"/>
      <c r="F14" s="30"/>
      <c r="G14" s="30"/>
      <c r="H14" s="30"/>
    </row>
    <row r="15" spans="1:12" x14ac:dyDescent="0.25">
      <c r="A15" s="31" t="s">
        <v>30</v>
      </c>
      <c r="B15" s="30"/>
      <c r="C15" s="30"/>
      <c r="D15" s="30"/>
      <c r="E15" s="30"/>
      <c r="F15" s="30"/>
      <c r="G15" s="30"/>
      <c r="H15" s="30"/>
    </row>
    <row r="16" spans="1:12" x14ac:dyDescent="0.25">
      <c r="A16" s="31" t="s">
        <v>140</v>
      </c>
      <c r="B16" s="30"/>
      <c r="C16" s="30"/>
      <c r="D16" s="30"/>
      <c r="E16" s="30"/>
      <c r="F16" s="30"/>
      <c r="G16" s="30"/>
      <c r="H16" s="30"/>
    </row>
  </sheetData>
  <mergeCells count="5">
    <mergeCell ref="A1:H1"/>
    <mergeCell ref="A14:H14"/>
    <mergeCell ref="A15:H15"/>
    <mergeCell ref="A16:H16"/>
    <mergeCell ref="J1:L2"/>
  </mergeCell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sheetViews>
  <sheetFormatPr baseColWidth="10" defaultRowHeight="15" x14ac:dyDescent="0.25"/>
  <cols>
    <col min="1" max="1" width="12.7109375" customWidth="1"/>
    <col min="2" max="2" width="13" customWidth="1"/>
    <col min="3" max="3" width="11.140625" customWidth="1"/>
    <col min="4" max="4" width="11.7109375" customWidth="1"/>
    <col min="5" max="5" width="8.7109375" customWidth="1"/>
    <col min="6" max="6" width="9.7109375" customWidth="1"/>
    <col min="7" max="8" width="10.7109375" customWidth="1"/>
  </cols>
  <sheetData>
    <row r="1" spans="1:12" ht="15" customHeight="1" x14ac:dyDescent="0.25">
      <c r="A1" s="29" t="s">
        <v>150</v>
      </c>
      <c r="B1" s="30"/>
      <c r="C1" s="30"/>
      <c r="D1" s="30"/>
      <c r="E1" s="30"/>
      <c r="F1" s="30"/>
      <c r="G1" s="30"/>
      <c r="H1" s="30"/>
      <c r="J1" s="32" t="str">
        <f>HYPERLINK("#'Sommaire'!A1", "Retour sommaire")</f>
        <v>Retour sommaire</v>
      </c>
      <c r="K1" s="30"/>
      <c r="L1" s="30"/>
    </row>
    <row r="2" spans="1:12" x14ac:dyDescent="0.25">
      <c r="J2" s="30"/>
      <c r="K2" s="30"/>
      <c r="L2" s="30"/>
    </row>
    <row r="3" spans="1:12" ht="57" x14ac:dyDescent="0.25">
      <c r="A3" s="2" t="s">
        <v>141</v>
      </c>
      <c r="B3" s="2" t="s">
        <v>91</v>
      </c>
      <c r="C3" s="2" t="s">
        <v>129</v>
      </c>
      <c r="D3" s="2" t="s">
        <v>130</v>
      </c>
      <c r="E3" s="2" t="s">
        <v>131</v>
      </c>
      <c r="F3" s="2" t="s">
        <v>93</v>
      </c>
      <c r="G3" s="2" t="s">
        <v>132</v>
      </c>
      <c r="H3" s="2" t="s">
        <v>133</v>
      </c>
    </row>
    <row r="4" spans="1:12" ht="71.25" x14ac:dyDescent="0.25">
      <c r="A4" s="25" t="s">
        <v>5</v>
      </c>
      <c r="B4" s="25" t="s">
        <v>6</v>
      </c>
      <c r="C4" s="25" t="s">
        <v>95</v>
      </c>
      <c r="D4" s="25" t="s">
        <v>95</v>
      </c>
      <c r="E4" s="25" t="s">
        <v>95</v>
      </c>
      <c r="F4" s="25" t="s">
        <v>134</v>
      </c>
      <c r="G4" s="25" t="s">
        <v>134</v>
      </c>
      <c r="H4" s="25" t="s">
        <v>134</v>
      </c>
    </row>
    <row r="5" spans="1:12" ht="42.75" x14ac:dyDescent="0.25">
      <c r="A5" s="12" t="s">
        <v>142</v>
      </c>
      <c r="B5" s="4">
        <v>300</v>
      </c>
      <c r="C5" s="4">
        <v>1371</v>
      </c>
      <c r="D5" s="4">
        <v>962</v>
      </c>
      <c r="E5" s="4">
        <v>2333</v>
      </c>
      <c r="F5" s="4">
        <v>1406.9544638949701</v>
      </c>
      <c r="G5" s="6">
        <v>4.73722041715477</v>
      </c>
      <c r="H5" s="6">
        <v>3.5</v>
      </c>
    </row>
    <row r="6" spans="1:12" ht="28.5" x14ac:dyDescent="0.25">
      <c r="A6" s="12" t="s">
        <v>143</v>
      </c>
      <c r="B6" s="4">
        <v>366</v>
      </c>
      <c r="C6" s="4">
        <v>1241</v>
      </c>
      <c r="D6" s="4">
        <v>734</v>
      </c>
      <c r="E6" s="4">
        <v>1975</v>
      </c>
      <c r="F6" s="4">
        <v>1276.8591684901501</v>
      </c>
      <c r="G6" s="6">
        <v>3.51751837049629</v>
      </c>
      <c r="H6" s="6">
        <v>2</v>
      </c>
    </row>
    <row r="7" spans="1:12" ht="28.5" x14ac:dyDescent="0.25">
      <c r="A7" s="12" t="s">
        <v>144</v>
      </c>
      <c r="B7" s="4">
        <v>217</v>
      </c>
      <c r="C7" s="4">
        <v>1102</v>
      </c>
      <c r="D7" s="4">
        <v>729</v>
      </c>
      <c r="E7" s="4">
        <v>1831</v>
      </c>
      <c r="F7" s="4">
        <v>1110.56785557987</v>
      </c>
      <c r="G7" s="6">
        <v>5.2139335942716798</v>
      </c>
      <c r="H7" s="6">
        <v>4.1512910284463898</v>
      </c>
    </row>
    <row r="8" spans="1:12" ht="28.5" x14ac:dyDescent="0.25">
      <c r="A8" s="12" t="s">
        <v>145</v>
      </c>
      <c r="B8" s="4">
        <v>407</v>
      </c>
      <c r="C8" s="4">
        <v>1098</v>
      </c>
      <c r="D8" s="4">
        <v>419</v>
      </c>
      <c r="E8" s="4">
        <v>1517</v>
      </c>
      <c r="F8" s="4">
        <v>1065.5836542669599</v>
      </c>
      <c r="G8" s="6">
        <v>2.7045270412867</v>
      </c>
      <c r="H8" s="6">
        <v>1.2891137855579899</v>
      </c>
    </row>
    <row r="9" spans="1:12" ht="28.5" x14ac:dyDescent="0.25">
      <c r="A9" s="12" t="s">
        <v>146</v>
      </c>
      <c r="B9" s="4">
        <v>547</v>
      </c>
      <c r="C9" s="4">
        <v>2387</v>
      </c>
      <c r="D9" s="4">
        <v>2793</v>
      </c>
      <c r="E9" s="4">
        <v>5180</v>
      </c>
      <c r="F9" s="4">
        <v>2297.4940481400399</v>
      </c>
      <c r="G9" s="6">
        <v>4.28636949279859</v>
      </c>
      <c r="H9" s="6">
        <v>2.4141137855579902</v>
      </c>
    </row>
    <row r="10" spans="1:12" ht="28.5" x14ac:dyDescent="0.25">
      <c r="A10" s="12" t="s">
        <v>147</v>
      </c>
      <c r="B10" s="4">
        <v>227</v>
      </c>
      <c r="C10" s="4">
        <v>902</v>
      </c>
      <c r="D10" s="4">
        <v>433</v>
      </c>
      <c r="E10" s="4">
        <v>1335</v>
      </c>
      <c r="F10" s="4">
        <v>855.43028446389496</v>
      </c>
      <c r="G10" s="6">
        <v>3.81888519849953</v>
      </c>
      <c r="H10" s="6">
        <v>2.5</v>
      </c>
    </row>
    <row r="11" spans="1:12" ht="28.5" x14ac:dyDescent="0.25">
      <c r="A11" s="12" t="s">
        <v>148</v>
      </c>
      <c r="B11" s="4">
        <v>266</v>
      </c>
      <c r="C11" s="4">
        <v>887</v>
      </c>
      <c r="D11" s="4">
        <v>861</v>
      </c>
      <c r="E11" s="4">
        <v>1748</v>
      </c>
      <c r="F11" s="4">
        <v>916.84238512034995</v>
      </c>
      <c r="G11" s="6">
        <v>3.7119124903657901</v>
      </c>
      <c r="H11" s="6">
        <v>2</v>
      </c>
    </row>
    <row r="12" spans="1:12" ht="28.5" x14ac:dyDescent="0.25">
      <c r="A12" s="12" t="s">
        <v>149</v>
      </c>
      <c r="B12" s="4">
        <v>228</v>
      </c>
      <c r="C12" s="4">
        <v>634</v>
      </c>
      <c r="D12" s="4">
        <v>609</v>
      </c>
      <c r="E12" s="4">
        <v>1243</v>
      </c>
      <c r="F12" s="4">
        <v>616.01078774617099</v>
      </c>
      <c r="G12" s="6">
        <v>2.7873791300731701</v>
      </c>
      <c r="H12" s="6">
        <v>2</v>
      </c>
    </row>
    <row r="13" spans="1:12" x14ac:dyDescent="0.25">
      <c r="A13" s="8" t="s">
        <v>86</v>
      </c>
      <c r="B13" s="9">
        <v>2558</v>
      </c>
      <c r="C13" s="9">
        <v>9622</v>
      </c>
      <c r="D13" s="9">
        <v>7540</v>
      </c>
      <c r="E13" s="9">
        <v>17162</v>
      </c>
      <c r="F13" s="9">
        <v>9545.7426477024092</v>
      </c>
      <c r="G13" s="10">
        <v>3.8259489569949499</v>
      </c>
      <c r="H13" s="10">
        <v>2.2407002188183802</v>
      </c>
    </row>
    <row r="15" spans="1:12" ht="75" customHeight="1" x14ac:dyDescent="0.25">
      <c r="A15" s="31" t="s">
        <v>151</v>
      </c>
      <c r="B15" s="30"/>
      <c r="C15" s="30"/>
      <c r="D15" s="30"/>
      <c r="E15" s="30"/>
      <c r="F15" s="30"/>
      <c r="G15" s="30"/>
      <c r="H15" s="30"/>
    </row>
    <row r="16" spans="1:12" x14ac:dyDescent="0.25">
      <c r="A16" s="31" t="s">
        <v>30</v>
      </c>
      <c r="B16" s="30"/>
      <c r="C16" s="30"/>
      <c r="D16" s="30"/>
      <c r="E16" s="30"/>
      <c r="F16" s="30"/>
      <c r="G16" s="30"/>
      <c r="H16" s="30"/>
    </row>
    <row r="17" spans="1:8" x14ac:dyDescent="0.25">
      <c r="A17" s="31" t="s">
        <v>140</v>
      </c>
      <c r="B17" s="30"/>
      <c r="C17" s="30"/>
      <c r="D17" s="30"/>
      <c r="E17" s="30"/>
      <c r="F17" s="30"/>
      <c r="G17" s="30"/>
      <c r="H17" s="30"/>
    </row>
  </sheetData>
  <mergeCells count="5">
    <mergeCell ref="A1:H1"/>
    <mergeCell ref="A15:H15"/>
    <mergeCell ref="A16:H16"/>
    <mergeCell ref="A17:H17"/>
    <mergeCell ref="J1:L2"/>
  </mergeCells>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heetViews>
  <sheetFormatPr baseColWidth="10" defaultRowHeight="15" x14ac:dyDescent="0.25"/>
  <cols>
    <col min="1" max="1" width="11.7109375" customWidth="1"/>
    <col min="2" max="2" width="13" customWidth="1"/>
    <col min="3" max="4" width="11.7109375" customWidth="1"/>
    <col min="5" max="5" width="8.7109375" customWidth="1"/>
    <col min="6" max="6" width="9.7109375" customWidth="1"/>
    <col min="7" max="8" width="10.7109375" customWidth="1"/>
  </cols>
  <sheetData>
    <row r="1" spans="1:12" ht="15" customHeight="1" x14ac:dyDescent="0.25">
      <c r="A1" s="29" t="s">
        <v>167</v>
      </c>
      <c r="B1" s="30"/>
      <c r="C1" s="30"/>
      <c r="D1" s="30"/>
      <c r="E1" s="30"/>
      <c r="F1" s="30"/>
      <c r="G1" s="30"/>
      <c r="H1" s="30"/>
      <c r="J1" s="32" t="str">
        <f>HYPERLINK("#'Sommaire'!A1", "Retour sommaire")</f>
        <v>Retour sommaire</v>
      </c>
      <c r="K1" s="30"/>
      <c r="L1" s="30"/>
    </row>
    <row r="2" spans="1:12" x14ac:dyDescent="0.25">
      <c r="J2" s="30"/>
      <c r="K2" s="30"/>
      <c r="L2" s="30"/>
    </row>
    <row r="3" spans="1:12" ht="57" x14ac:dyDescent="0.25">
      <c r="A3" s="2" t="s">
        <v>141</v>
      </c>
      <c r="B3" s="2" t="s">
        <v>91</v>
      </c>
      <c r="C3" s="2" t="s">
        <v>129</v>
      </c>
      <c r="D3" s="2" t="s">
        <v>130</v>
      </c>
      <c r="E3" s="2" t="s">
        <v>131</v>
      </c>
      <c r="F3" s="2" t="s">
        <v>93</v>
      </c>
      <c r="G3" s="2" t="s">
        <v>132</v>
      </c>
      <c r="H3" s="2" t="s">
        <v>133</v>
      </c>
    </row>
    <row r="4" spans="1:12" ht="71.25" x14ac:dyDescent="0.25">
      <c r="A4" s="25" t="s">
        <v>5</v>
      </c>
      <c r="B4" s="25" t="s">
        <v>6</v>
      </c>
      <c r="C4" s="25" t="s">
        <v>95</v>
      </c>
      <c r="D4" s="25" t="s">
        <v>95</v>
      </c>
      <c r="E4" s="25" t="s">
        <v>95</v>
      </c>
      <c r="F4" s="25" t="s">
        <v>134</v>
      </c>
      <c r="G4" s="25" t="s">
        <v>134</v>
      </c>
      <c r="H4" s="25" t="s">
        <v>134</v>
      </c>
    </row>
    <row r="5" spans="1:12" ht="42.75" x14ac:dyDescent="0.25">
      <c r="A5" s="12" t="s">
        <v>152</v>
      </c>
      <c r="B5" s="4">
        <v>125</v>
      </c>
      <c r="C5" s="4">
        <v>338</v>
      </c>
      <c r="D5" s="4">
        <v>138</v>
      </c>
      <c r="E5" s="4">
        <v>476</v>
      </c>
      <c r="F5" s="4">
        <v>266.38991247264801</v>
      </c>
      <c r="G5" s="6">
        <v>2.1311192997811799</v>
      </c>
      <c r="H5" s="6">
        <v>0.9</v>
      </c>
    </row>
    <row r="6" spans="1:12" ht="42.75" x14ac:dyDescent="0.25">
      <c r="A6" s="12" t="s">
        <v>153</v>
      </c>
      <c r="B6" s="4">
        <v>48</v>
      </c>
      <c r="C6" s="4">
        <v>98</v>
      </c>
      <c r="D6" s="4">
        <v>16</v>
      </c>
      <c r="E6" s="4">
        <v>114</v>
      </c>
      <c r="F6" s="4">
        <v>82.663851203501096</v>
      </c>
      <c r="G6" s="6">
        <v>1.72216356673961</v>
      </c>
      <c r="H6" s="6">
        <v>1</v>
      </c>
    </row>
    <row r="7" spans="1:12" x14ac:dyDescent="0.25">
      <c r="A7" s="12" t="s">
        <v>154</v>
      </c>
      <c r="B7" s="4">
        <v>37</v>
      </c>
      <c r="C7" s="4">
        <v>141</v>
      </c>
      <c r="D7" s="4">
        <v>31</v>
      </c>
      <c r="E7" s="4">
        <v>172</v>
      </c>
      <c r="F7" s="4">
        <v>125.094857768053</v>
      </c>
      <c r="G7" s="6">
        <v>3.3809421018392598</v>
      </c>
      <c r="H7" s="6">
        <v>3</v>
      </c>
    </row>
    <row r="8" spans="1:12" ht="28.5" x14ac:dyDescent="0.25">
      <c r="A8" s="12" t="s">
        <v>155</v>
      </c>
      <c r="B8" s="4">
        <v>57</v>
      </c>
      <c r="C8" s="4">
        <v>110</v>
      </c>
      <c r="D8" s="4">
        <v>20</v>
      </c>
      <c r="E8" s="4">
        <v>130</v>
      </c>
      <c r="F8" s="4">
        <v>83.717702407002193</v>
      </c>
      <c r="G8" s="6">
        <v>1.46873162117548</v>
      </c>
      <c r="H8" s="6">
        <v>1</v>
      </c>
    </row>
    <row r="9" spans="1:12" x14ac:dyDescent="0.25">
      <c r="A9" s="12" t="s">
        <v>156</v>
      </c>
      <c r="B9" s="4">
        <v>4</v>
      </c>
      <c r="C9" s="4">
        <v>45</v>
      </c>
      <c r="D9" s="4">
        <v>33</v>
      </c>
      <c r="E9" s="4">
        <v>78</v>
      </c>
      <c r="F9" s="4">
        <v>49.872319474835898</v>
      </c>
      <c r="G9" s="6">
        <v>12.468079868708999</v>
      </c>
      <c r="H9" s="6">
        <v>4</v>
      </c>
    </row>
    <row r="10" spans="1:12" x14ac:dyDescent="0.25">
      <c r="A10" s="12" t="s">
        <v>157</v>
      </c>
      <c r="B10" s="4">
        <v>78</v>
      </c>
      <c r="C10" s="4">
        <v>185</v>
      </c>
      <c r="D10" s="4">
        <v>20</v>
      </c>
      <c r="E10" s="4">
        <v>205</v>
      </c>
      <c r="F10" s="4">
        <v>133.70770240700199</v>
      </c>
      <c r="G10" s="6">
        <v>1.71420131291028</v>
      </c>
      <c r="H10" s="6">
        <v>1</v>
      </c>
    </row>
    <row r="11" spans="1:12" ht="28.5" x14ac:dyDescent="0.25">
      <c r="A11" s="12" t="s">
        <v>158</v>
      </c>
      <c r="B11" s="4">
        <v>14</v>
      </c>
      <c r="C11" s="4">
        <v>36</v>
      </c>
      <c r="D11" s="4">
        <v>16</v>
      </c>
      <c r="E11" s="4">
        <v>52</v>
      </c>
      <c r="F11" s="4">
        <v>25.0052516411379</v>
      </c>
      <c r="G11" s="6">
        <v>1.78608940293842</v>
      </c>
      <c r="H11" s="6">
        <v>0.53</v>
      </c>
    </row>
    <row r="12" spans="1:12" ht="28.5" x14ac:dyDescent="0.25">
      <c r="A12" s="12" t="s">
        <v>159</v>
      </c>
      <c r="B12" s="4">
        <v>31</v>
      </c>
      <c r="C12" s="4">
        <v>241</v>
      </c>
      <c r="D12" s="4">
        <v>163</v>
      </c>
      <c r="E12" s="4">
        <v>404</v>
      </c>
      <c r="F12" s="4">
        <v>228.725536105033</v>
      </c>
      <c r="G12" s="6">
        <v>7.3782431001623499</v>
      </c>
      <c r="H12" s="6">
        <v>3.5689277899343499</v>
      </c>
    </row>
    <row r="13" spans="1:12" x14ac:dyDescent="0.25">
      <c r="A13" s="12" t="s">
        <v>160</v>
      </c>
      <c r="B13" s="4">
        <v>10</v>
      </c>
      <c r="C13" s="4">
        <v>39</v>
      </c>
      <c r="D13" s="4">
        <v>0</v>
      </c>
      <c r="E13" s="4">
        <v>39</v>
      </c>
      <c r="F13" s="4">
        <v>21.55</v>
      </c>
      <c r="G13" s="6">
        <v>2.1549999999999998</v>
      </c>
      <c r="H13" s="6">
        <v>1.575</v>
      </c>
    </row>
    <row r="14" spans="1:12" x14ac:dyDescent="0.25">
      <c r="A14" s="12" t="s">
        <v>161</v>
      </c>
      <c r="B14" s="4">
        <v>7</v>
      </c>
      <c r="C14" s="4">
        <v>12</v>
      </c>
      <c r="D14" s="4">
        <v>0</v>
      </c>
      <c r="E14" s="4">
        <v>12</v>
      </c>
      <c r="F14" s="4">
        <v>7.3</v>
      </c>
      <c r="G14" s="6">
        <v>1.04285714285714</v>
      </c>
      <c r="H14" s="6">
        <v>1</v>
      </c>
    </row>
    <row r="15" spans="1:12" x14ac:dyDescent="0.25">
      <c r="A15" s="12" t="s">
        <v>162</v>
      </c>
      <c r="B15" s="4">
        <v>34</v>
      </c>
      <c r="C15" s="4">
        <v>131</v>
      </c>
      <c r="D15" s="4">
        <v>26</v>
      </c>
      <c r="E15" s="4">
        <v>157</v>
      </c>
      <c r="F15" s="4">
        <v>126.962144420131</v>
      </c>
      <c r="G15" s="6">
        <v>3.73418071823916</v>
      </c>
      <c r="H15" s="6">
        <v>2</v>
      </c>
    </row>
    <row r="16" spans="1:12" ht="28.5" x14ac:dyDescent="0.25">
      <c r="A16" s="12" t="s">
        <v>163</v>
      </c>
      <c r="B16" s="4">
        <v>124</v>
      </c>
      <c r="C16" s="4">
        <v>611</v>
      </c>
      <c r="D16" s="4">
        <v>82</v>
      </c>
      <c r="E16" s="4">
        <v>693</v>
      </c>
      <c r="F16" s="4">
        <v>550.16061269146599</v>
      </c>
      <c r="G16" s="6">
        <v>4.4367791346086003</v>
      </c>
      <c r="H16" s="6">
        <v>1.2250547045951901</v>
      </c>
    </row>
    <row r="17" spans="1:8" x14ac:dyDescent="0.25">
      <c r="A17" s="12" t="s">
        <v>164</v>
      </c>
      <c r="B17" s="4">
        <v>61</v>
      </c>
      <c r="C17" s="4">
        <v>187</v>
      </c>
      <c r="D17" s="4">
        <v>16</v>
      </c>
      <c r="E17" s="4">
        <v>203</v>
      </c>
      <c r="F17" s="4">
        <v>156.938512035011</v>
      </c>
      <c r="G17" s="6">
        <v>2.5727624923772301</v>
      </c>
      <c r="H17" s="6">
        <v>2</v>
      </c>
    </row>
    <row r="18" spans="1:8" ht="28.5" x14ac:dyDescent="0.25">
      <c r="A18" s="12" t="s">
        <v>147</v>
      </c>
      <c r="B18" s="4">
        <v>25</v>
      </c>
      <c r="C18" s="4">
        <v>132</v>
      </c>
      <c r="D18" s="4">
        <v>4</v>
      </c>
      <c r="E18" s="4">
        <v>136</v>
      </c>
      <c r="F18" s="4">
        <v>63.116630196936498</v>
      </c>
      <c r="G18" s="6">
        <v>2.5246652078774598</v>
      </c>
      <c r="H18" s="6">
        <v>1.5</v>
      </c>
    </row>
    <row r="19" spans="1:8" ht="42.75" x14ac:dyDescent="0.25">
      <c r="A19" s="12" t="s">
        <v>165</v>
      </c>
      <c r="B19" s="4">
        <v>22</v>
      </c>
      <c r="C19" s="4">
        <v>105</v>
      </c>
      <c r="D19" s="4">
        <v>5</v>
      </c>
      <c r="E19" s="4">
        <v>110</v>
      </c>
      <c r="F19" s="4">
        <v>93.105426695842496</v>
      </c>
      <c r="G19" s="6">
        <v>4.23206484981102</v>
      </c>
      <c r="H19" s="6">
        <v>2.1375273522975902</v>
      </c>
    </row>
    <row r="20" spans="1:8" ht="28.5" x14ac:dyDescent="0.25">
      <c r="A20" s="12" t="s">
        <v>166</v>
      </c>
      <c r="B20" s="4">
        <v>7</v>
      </c>
      <c r="C20" s="4">
        <v>17</v>
      </c>
      <c r="D20" s="4">
        <v>0</v>
      </c>
      <c r="E20" s="4">
        <v>17</v>
      </c>
      <c r="F20" s="4">
        <v>14</v>
      </c>
      <c r="G20" s="6">
        <v>2</v>
      </c>
      <c r="H20" s="6">
        <v>0.35</v>
      </c>
    </row>
    <row r="21" spans="1:8" x14ac:dyDescent="0.25">
      <c r="A21" s="16"/>
      <c r="B21" s="17">
        <v>3</v>
      </c>
      <c r="C21" s="17">
        <v>4</v>
      </c>
      <c r="D21" s="17">
        <v>0</v>
      </c>
      <c r="E21" s="17">
        <v>4</v>
      </c>
      <c r="F21" s="17">
        <v>3.05</v>
      </c>
      <c r="G21" s="18">
        <v>1.0166666666666699</v>
      </c>
      <c r="H21" s="18">
        <v>0</v>
      </c>
    </row>
    <row r="22" spans="1:8" x14ac:dyDescent="0.25">
      <c r="A22" s="13" t="s">
        <v>86</v>
      </c>
      <c r="B22" s="15">
        <v>687</v>
      </c>
      <c r="C22" s="15">
        <v>2432</v>
      </c>
      <c r="D22" s="15">
        <v>570</v>
      </c>
      <c r="E22" s="15">
        <v>3002</v>
      </c>
      <c r="F22" s="15">
        <v>2031.3604595186</v>
      </c>
      <c r="G22" s="14">
        <v>2.9568565640736502</v>
      </c>
      <c r="H22" s="14">
        <v>1.1787746170678299</v>
      </c>
    </row>
    <row r="24" spans="1:8" ht="90" customHeight="1" x14ac:dyDescent="0.25">
      <c r="A24" s="31" t="s">
        <v>168</v>
      </c>
      <c r="B24" s="30"/>
      <c r="C24" s="30"/>
      <c r="D24" s="30"/>
      <c r="E24" s="30"/>
      <c r="F24" s="30"/>
      <c r="G24" s="30"/>
      <c r="H24" s="30"/>
    </row>
    <row r="25" spans="1:8" x14ac:dyDescent="0.25">
      <c r="A25" s="31" t="s">
        <v>30</v>
      </c>
      <c r="B25" s="30"/>
      <c r="C25" s="30"/>
      <c r="D25" s="30"/>
      <c r="E25" s="30"/>
      <c r="F25" s="30"/>
      <c r="G25" s="30"/>
      <c r="H25" s="30"/>
    </row>
    <row r="26" spans="1:8" x14ac:dyDescent="0.25">
      <c r="A26" s="31" t="s">
        <v>169</v>
      </c>
      <c r="B26" s="30"/>
      <c r="C26" s="30"/>
      <c r="D26" s="30"/>
      <c r="E26" s="30"/>
      <c r="F26" s="30"/>
      <c r="G26" s="30"/>
      <c r="H26" s="30"/>
    </row>
  </sheetData>
  <mergeCells count="5">
    <mergeCell ref="A1:H1"/>
    <mergeCell ref="A24:H24"/>
    <mergeCell ref="A25:H25"/>
    <mergeCell ref="A26:H26"/>
    <mergeCell ref="J1:L2"/>
  </mergeCells>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heetViews>
  <sheetFormatPr baseColWidth="10" defaultRowHeight="15" x14ac:dyDescent="0.25"/>
  <cols>
    <col min="1" max="1" width="12.7109375" customWidth="1"/>
    <col min="2" max="2" width="13" customWidth="1"/>
    <col min="3" max="4" width="11.7109375" customWidth="1"/>
    <col min="5" max="5" width="8.7109375" customWidth="1"/>
    <col min="6" max="6" width="9.7109375" customWidth="1"/>
    <col min="7" max="8" width="10.42578125" customWidth="1"/>
  </cols>
  <sheetData>
    <row r="1" spans="1:12" ht="15" customHeight="1" x14ac:dyDescent="0.25">
      <c r="A1" s="29" t="s">
        <v>174</v>
      </c>
      <c r="B1" s="30"/>
      <c r="C1" s="30"/>
      <c r="D1" s="30"/>
      <c r="E1" s="30"/>
      <c r="F1" s="30"/>
      <c r="G1" s="30"/>
      <c r="H1" s="30"/>
      <c r="J1" s="32" t="str">
        <f>HYPERLINK("#'Sommaire'!A1", "Retour sommaire")</f>
        <v>Retour sommaire</v>
      </c>
      <c r="K1" s="30"/>
      <c r="L1" s="30"/>
    </row>
    <row r="2" spans="1:12" x14ac:dyDescent="0.25">
      <c r="J2" s="30"/>
      <c r="K2" s="30"/>
      <c r="L2" s="30"/>
    </row>
    <row r="3" spans="1:12" ht="71.25" x14ac:dyDescent="0.25">
      <c r="A3" s="2" t="s">
        <v>141</v>
      </c>
      <c r="B3" s="2" t="s">
        <v>91</v>
      </c>
      <c r="C3" s="2" t="s">
        <v>129</v>
      </c>
      <c r="D3" s="2" t="s">
        <v>130</v>
      </c>
      <c r="E3" s="2" t="s">
        <v>131</v>
      </c>
      <c r="F3" s="2" t="s">
        <v>93</v>
      </c>
      <c r="G3" s="2" t="s">
        <v>132</v>
      </c>
      <c r="H3" s="2" t="s">
        <v>133</v>
      </c>
    </row>
    <row r="4" spans="1:12" ht="71.25" x14ac:dyDescent="0.25">
      <c r="A4" s="25" t="s">
        <v>5</v>
      </c>
      <c r="B4" s="25" t="s">
        <v>6</v>
      </c>
      <c r="C4" s="25" t="s">
        <v>95</v>
      </c>
      <c r="D4" s="25" t="s">
        <v>95</v>
      </c>
      <c r="E4" s="25" t="s">
        <v>95</v>
      </c>
      <c r="F4" s="25" t="s">
        <v>134</v>
      </c>
      <c r="G4" s="25" t="s">
        <v>134</v>
      </c>
      <c r="H4" s="25" t="s">
        <v>134</v>
      </c>
    </row>
    <row r="5" spans="1:12" ht="28.5" x14ac:dyDescent="0.25">
      <c r="A5" s="12" t="s">
        <v>152</v>
      </c>
      <c r="B5" s="4">
        <v>27</v>
      </c>
      <c r="C5" s="4">
        <v>89</v>
      </c>
      <c r="D5" s="4">
        <v>10</v>
      </c>
      <c r="E5" s="4">
        <v>99</v>
      </c>
      <c r="F5" s="4">
        <v>86.419190371991206</v>
      </c>
      <c r="G5" s="6">
        <v>3.2007107545181901</v>
      </c>
      <c r="H5" s="6">
        <v>1</v>
      </c>
    </row>
    <row r="6" spans="1:12" x14ac:dyDescent="0.25">
      <c r="A6" s="12" t="s">
        <v>154</v>
      </c>
      <c r="B6" s="4">
        <v>14</v>
      </c>
      <c r="C6" s="4">
        <v>57</v>
      </c>
      <c r="D6" s="4">
        <v>17</v>
      </c>
      <c r="E6" s="4">
        <v>74</v>
      </c>
      <c r="F6" s="4">
        <v>50.593654266958403</v>
      </c>
      <c r="G6" s="6">
        <v>3.61383244763989</v>
      </c>
      <c r="H6" s="6">
        <v>2</v>
      </c>
    </row>
    <row r="7" spans="1:12" ht="28.5" x14ac:dyDescent="0.25">
      <c r="A7" s="12" t="s">
        <v>155</v>
      </c>
      <c r="B7" s="4">
        <v>4</v>
      </c>
      <c r="C7" s="4">
        <v>7</v>
      </c>
      <c r="D7" s="4">
        <v>1</v>
      </c>
      <c r="E7" s="4">
        <v>8</v>
      </c>
      <c r="F7" s="4">
        <v>4.0625820568927802</v>
      </c>
      <c r="G7" s="6">
        <v>1.0156455142231899</v>
      </c>
      <c r="H7" s="6">
        <v>0.85629102844638905</v>
      </c>
    </row>
    <row r="8" spans="1:12" ht="57" x14ac:dyDescent="0.25">
      <c r="A8" s="12" t="s">
        <v>170</v>
      </c>
      <c r="B8" s="4">
        <v>10</v>
      </c>
      <c r="C8" s="4">
        <v>14</v>
      </c>
      <c r="D8" s="4">
        <v>1</v>
      </c>
      <c r="E8" s="4">
        <v>15</v>
      </c>
      <c r="F8" s="4">
        <v>8.5376367614879705</v>
      </c>
      <c r="G8" s="6">
        <v>0.948626306831996</v>
      </c>
      <c r="H8" s="6">
        <v>1</v>
      </c>
    </row>
    <row r="9" spans="1:12" ht="28.5" x14ac:dyDescent="0.25">
      <c r="A9" s="12" t="s">
        <v>171</v>
      </c>
      <c r="B9" s="4">
        <v>3</v>
      </c>
      <c r="C9" s="4">
        <v>8</v>
      </c>
      <c r="D9" s="4">
        <v>0</v>
      </c>
      <c r="E9" s="4">
        <v>8</v>
      </c>
      <c r="F9" s="4">
        <v>5.25</v>
      </c>
      <c r="G9" s="6">
        <v>1.75</v>
      </c>
      <c r="H9" s="6">
        <v>0.9</v>
      </c>
    </row>
    <row r="10" spans="1:12" ht="42.75" x14ac:dyDescent="0.25">
      <c r="A10" s="12" t="s">
        <v>172</v>
      </c>
      <c r="B10" s="4">
        <v>7</v>
      </c>
      <c r="C10" s="4">
        <v>13</v>
      </c>
      <c r="D10" s="4">
        <v>0</v>
      </c>
      <c r="E10" s="4">
        <v>13</v>
      </c>
      <c r="F10" s="4">
        <v>9.4</v>
      </c>
      <c r="G10" s="6">
        <v>1.3428571428571401</v>
      </c>
      <c r="H10" s="6">
        <v>1</v>
      </c>
    </row>
    <row r="11" spans="1:12" x14ac:dyDescent="0.25">
      <c r="A11" s="12" t="s">
        <v>162</v>
      </c>
      <c r="B11" s="4">
        <v>4</v>
      </c>
      <c r="C11" s="4">
        <v>10</v>
      </c>
      <c r="D11" s="4">
        <v>3</v>
      </c>
      <c r="E11" s="4">
        <v>13</v>
      </c>
      <c r="F11" s="4">
        <v>10.0693654266958</v>
      </c>
      <c r="G11" s="6">
        <v>2.5173413566739602</v>
      </c>
      <c r="H11" s="6">
        <v>2</v>
      </c>
    </row>
    <row r="12" spans="1:12" ht="28.5" x14ac:dyDescent="0.25">
      <c r="A12" s="12" t="s">
        <v>163</v>
      </c>
      <c r="B12" s="4">
        <v>28</v>
      </c>
      <c r="C12" s="4">
        <v>40</v>
      </c>
      <c r="D12" s="4">
        <v>4</v>
      </c>
      <c r="E12" s="4">
        <v>44</v>
      </c>
      <c r="F12" s="4">
        <v>37.956673960612697</v>
      </c>
      <c r="G12" s="6">
        <v>1.3555954985933101</v>
      </c>
      <c r="H12" s="6">
        <v>1</v>
      </c>
    </row>
    <row r="13" spans="1:12" x14ac:dyDescent="0.25">
      <c r="A13" s="12" t="s">
        <v>164</v>
      </c>
      <c r="B13" s="4">
        <v>41</v>
      </c>
      <c r="C13" s="4">
        <v>105</v>
      </c>
      <c r="D13" s="4">
        <v>3</v>
      </c>
      <c r="E13" s="4">
        <v>108</v>
      </c>
      <c r="F13" s="4">
        <v>96.902056892779001</v>
      </c>
      <c r="G13" s="6">
        <v>2.3634648022629001</v>
      </c>
      <c r="H13" s="6">
        <v>1</v>
      </c>
    </row>
    <row r="14" spans="1:12" ht="28.5" x14ac:dyDescent="0.25">
      <c r="A14" s="12" t="s">
        <v>147</v>
      </c>
      <c r="B14" s="4">
        <v>19</v>
      </c>
      <c r="C14" s="4">
        <v>46</v>
      </c>
      <c r="D14" s="4">
        <v>5</v>
      </c>
      <c r="E14" s="4">
        <v>51</v>
      </c>
      <c r="F14" s="4">
        <v>40.058205689277898</v>
      </c>
      <c r="G14" s="6">
        <v>2.1083266152251499</v>
      </c>
      <c r="H14" s="6">
        <v>1.05</v>
      </c>
    </row>
    <row r="15" spans="1:12" ht="57" x14ac:dyDescent="0.25">
      <c r="A15" s="12" t="s">
        <v>173</v>
      </c>
      <c r="B15" s="4">
        <v>40</v>
      </c>
      <c r="C15" s="4">
        <v>68</v>
      </c>
      <c r="D15" s="4">
        <v>13</v>
      </c>
      <c r="E15" s="4">
        <v>81</v>
      </c>
      <c r="F15" s="4">
        <v>64.531072210065602</v>
      </c>
      <c r="G15" s="6">
        <v>1.61327680525164</v>
      </c>
      <c r="H15" s="6">
        <v>1</v>
      </c>
    </row>
    <row r="16" spans="1:12" x14ac:dyDescent="0.25">
      <c r="A16" s="16"/>
      <c r="B16" s="17">
        <v>2</v>
      </c>
      <c r="C16" s="17">
        <v>1</v>
      </c>
      <c r="D16" s="17">
        <v>0</v>
      </c>
      <c r="E16" s="17">
        <v>1</v>
      </c>
      <c r="F16" s="17">
        <v>1</v>
      </c>
      <c r="G16" s="18">
        <v>1</v>
      </c>
      <c r="H16" s="18">
        <v>1</v>
      </c>
    </row>
    <row r="17" spans="1:8" x14ac:dyDescent="0.25">
      <c r="A17" s="13" t="s">
        <v>86</v>
      </c>
      <c r="B17" s="15">
        <v>199</v>
      </c>
      <c r="C17" s="15">
        <v>458</v>
      </c>
      <c r="D17" s="15">
        <v>57</v>
      </c>
      <c r="E17" s="15">
        <v>515</v>
      </c>
      <c r="F17" s="15">
        <v>414.78043763676101</v>
      </c>
      <c r="G17" s="14">
        <v>2.10548445500894</v>
      </c>
      <c r="H17" s="14">
        <v>1</v>
      </c>
    </row>
    <row r="19" spans="1:8" ht="75" customHeight="1" x14ac:dyDescent="0.25">
      <c r="A19" s="31" t="s">
        <v>175</v>
      </c>
      <c r="B19" s="30"/>
      <c r="C19" s="30"/>
      <c r="D19" s="30"/>
      <c r="E19" s="30"/>
      <c r="F19" s="30"/>
      <c r="G19" s="30"/>
      <c r="H19" s="30"/>
    </row>
    <row r="20" spans="1:8" x14ac:dyDescent="0.25">
      <c r="A20" s="31" t="s">
        <v>30</v>
      </c>
      <c r="B20" s="30"/>
      <c r="C20" s="30"/>
      <c r="D20" s="30"/>
      <c r="E20" s="30"/>
      <c r="F20" s="30"/>
      <c r="G20" s="30"/>
      <c r="H20" s="30"/>
    </row>
    <row r="21" spans="1:8" x14ac:dyDescent="0.25">
      <c r="A21" s="31" t="s">
        <v>176</v>
      </c>
      <c r="B21" s="30"/>
      <c r="C21" s="30"/>
      <c r="D21" s="30"/>
      <c r="E21" s="30"/>
      <c r="F21" s="30"/>
      <c r="G21" s="30"/>
      <c r="H21" s="30"/>
    </row>
  </sheetData>
  <mergeCells count="5">
    <mergeCell ref="A1:H1"/>
    <mergeCell ref="A19:H19"/>
    <mergeCell ref="A20:H20"/>
    <mergeCell ref="A21:H21"/>
    <mergeCell ref="J1:L2"/>
  </mergeCells>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heetViews>
  <sheetFormatPr baseColWidth="10" defaultRowHeight="15" x14ac:dyDescent="0.25"/>
  <cols>
    <col min="1" max="1" width="23.7109375" customWidth="1"/>
    <col min="2" max="5" width="15.7109375" customWidth="1"/>
  </cols>
  <sheetData>
    <row r="1" spans="1:9" ht="15" customHeight="1" x14ac:dyDescent="0.25">
      <c r="A1" s="29" t="s">
        <v>182</v>
      </c>
      <c r="B1" s="30"/>
      <c r="C1" s="30"/>
      <c r="D1" s="30"/>
      <c r="E1" s="30"/>
      <c r="G1" s="32" t="str">
        <f>HYPERLINK("#'Sommaire'!A1", "Retour sommaire")</f>
        <v>Retour sommaire</v>
      </c>
      <c r="H1" s="30"/>
      <c r="I1" s="30"/>
    </row>
    <row r="2" spans="1:9" x14ac:dyDescent="0.25">
      <c r="G2" s="30"/>
      <c r="H2" s="30"/>
      <c r="I2" s="30"/>
    </row>
    <row r="3" spans="1:9" x14ac:dyDescent="0.25">
      <c r="A3" s="35" t="s">
        <v>181</v>
      </c>
      <c r="B3" s="30"/>
      <c r="C3" s="30"/>
      <c r="D3" s="30"/>
      <c r="E3" s="30"/>
    </row>
    <row r="4" spans="1:9" ht="57" x14ac:dyDescent="0.25">
      <c r="A4" s="2" t="s">
        <v>128</v>
      </c>
      <c r="B4" s="2" t="s">
        <v>177</v>
      </c>
      <c r="C4" s="2" t="s">
        <v>178</v>
      </c>
      <c r="D4" s="2" t="s">
        <v>179</v>
      </c>
      <c r="E4" s="2" t="s">
        <v>180</v>
      </c>
    </row>
    <row r="5" spans="1:9" ht="28.5" x14ac:dyDescent="0.25">
      <c r="A5" s="12" t="s">
        <v>58</v>
      </c>
      <c r="B5" s="6">
        <v>16.156069364161802</v>
      </c>
      <c r="C5" s="6">
        <v>31.304771178188901</v>
      </c>
      <c r="D5" s="6">
        <v>37.307692307692299</v>
      </c>
      <c r="E5" s="6">
        <v>26.3513018791914</v>
      </c>
    </row>
    <row r="6" spans="1:9" ht="28.5" x14ac:dyDescent="0.25">
      <c r="A6" s="12" t="s">
        <v>59</v>
      </c>
      <c r="B6" s="6">
        <v>22.2707423580786</v>
      </c>
      <c r="C6" s="6">
        <v>23.484119345524501</v>
      </c>
      <c r="D6" s="6">
        <v>33.3333333333333</v>
      </c>
      <c r="E6" s="6">
        <v>22.2767749554021</v>
      </c>
    </row>
    <row r="7" spans="1:9" x14ac:dyDescent="0.25">
      <c r="A7" s="12" t="s">
        <v>60</v>
      </c>
      <c r="B7" s="6">
        <v>19.488817891373799</v>
      </c>
      <c r="C7" s="6">
        <v>19.662921348314601</v>
      </c>
      <c r="D7" s="6">
        <v>9.0277777777777803</v>
      </c>
      <c r="E7" s="6">
        <v>16.045686443855399</v>
      </c>
    </row>
    <row r="8" spans="1:9" x14ac:dyDescent="0.25">
      <c r="A8" s="12" t="s">
        <v>61</v>
      </c>
      <c r="B8" s="6">
        <v>11.764705882352899</v>
      </c>
      <c r="C8" s="6">
        <v>21.882951653944001</v>
      </c>
      <c r="D8" s="6">
        <v>28.095238095238098</v>
      </c>
      <c r="E8" s="6">
        <v>19.617344249884901</v>
      </c>
    </row>
    <row r="9" spans="1:9" x14ac:dyDescent="0.25">
      <c r="A9" s="12" t="s">
        <v>137</v>
      </c>
      <c r="B9" s="6">
        <v>12.5</v>
      </c>
      <c r="C9" s="6">
        <v>44.642857142857103</v>
      </c>
      <c r="D9" s="6">
        <v>37.5</v>
      </c>
      <c r="E9" s="6">
        <v>43.780513023385502</v>
      </c>
    </row>
    <row r="10" spans="1:9" x14ac:dyDescent="0.25">
      <c r="A10" s="12" t="s">
        <v>136</v>
      </c>
      <c r="B10" s="6">
        <v>12.5</v>
      </c>
      <c r="C10" s="6">
        <v>42.028985507246396</v>
      </c>
      <c r="D10" s="6">
        <v>66.6666666666667</v>
      </c>
      <c r="E10" s="6">
        <v>42.262769914208803</v>
      </c>
    </row>
    <row r="11" spans="1:9" x14ac:dyDescent="0.25">
      <c r="A11" s="13" t="s">
        <v>135</v>
      </c>
      <c r="B11" s="14">
        <v>27.9475982532751</v>
      </c>
      <c r="C11" s="14">
        <v>45.454545454545503</v>
      </c>
      <c r="D11" s="14">
        <v>28.571428571428601</v>
      </c>
      <c r="E11" s="14">
        <v>31.871754496749698</v>
      </c>
    </row>
    <row r="13" spans="1:9" x14ac:dyDescent="0.25">
      <c r="A13" s="31" t="s">
        <v>30</v>
      </c>
      <c r="B13" s="30"/>
      <c r="C13" s="30"/>
      <c r="D13" s="30"/>
      <c r="E13" s="30"/>
    </row>
    <row r="14" spans="1:9" x14ac:dyDescent="0.25">
      <c r="A14" s="31" t="s">
        <v>31</v>
      </c>
      <c r="B14" s="30"/>
      <c r="C14" s="30"/>
      <c r="D14" s="30"/>
      <c r="E14" s="30"/>
    </row>
  </sheetData>
  <mergeCells count="5">
    <mergeCell ref="A3:E3"/>
    <mergeCell ref="A1:E1"/>
    <mergeCell ref="A13:E13"/>
    <mergeCell ref="A14:E14"/>
    <mergeCell ref="G1:I2"/>
  </mergeCells>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H1" sqref="H1:J2"/>
    </sheetView>
  </sheetViews>
  <sheetFormatPr baseColWidth="10" defaultRowHeight="15" x14ac:dyDescent="0.25"/>
  <cols>
    <col min="1" max="1" width="14.7109375" customWidth="1"/>
    <col min="2" max="2" width="15.7109375" customWidth="1"/>
    <col min="3" max="3" width="13.7109375" customWidth="1"/>
    <col min="4" max="5" width="12.7109375" customWidth="1"/>
    <col min="6" max="6" width="14.7109375" customWidth="1"/>
  </cols>
  <sheetData>
    <row r="1" spans="1:10" ht="15" customHeight="1" x14ac:dyDescent="0.25">
      <c r="A1" s="29" t="s">
        <v>197</v>
      </c>
      <c r="B1" s="30"/>
      <c r="C1" s="30"/>
      <c r="D1" s="30"/>
      <c r="E1" s="30"/>
      <c r="F1" s="30"/>
      <c r="H1" s="32" t="str">
        <f>HYPERLINK("#'Sommaire'!A1", "Retour sommaire")</f>
        <v>Retour sommaire</v>
      </c>
      <c r="I1" s="30"/>
      <c r="J1" s="30"/>
    </row>
    <row r="2" spans="1:10" x14ac:dyDescent="0.25">
      <c r="H2" s="30"/>
      <c r="I2" s="30"/>
      <c r="J2" s="30"/>
    </row>
    <row r="3" spans="1:10" x14ac:dyDescent="0.25">
      <c r="A3" s="35" t="s">
        <v>196</v>
      </c>
      <c r="B3" s="30"/>
      <c r="C3" s="30"/>
      <c r="D3" s="30"/>
      <c r="E3" s="30"/>
      <c r="F3" s="30"/>
    </row>
    <row r="4" spans="1:10" ht="57" x14ac:dyDescent="0.25">
      <c r="A4" s="2" t="s">
        <v>183</v>
      </c>
      <c r="B4" s="2" t="s">
        <v>58</v>
      </c>
      <c r="C4" s="2" t="s">
        <v>59</v>
      </c>
      <c r="D4" s="2" t="s">
        <v>60</v>
      </c>
      <c r="E4" s="2" t="s">
        <v>61</v>
      </c>
      <c r="F4" s="2" t="s">
        <v>23</v>
      </c>
    </row>
    <row r="5" spans="1:10" ht="28.5" x14ac:dyDescent="0.25">
      <c r="A5" s="12" t="s">
        <v>184</v>
      </c>
      <c r="B5" s="4">
        <v>27</v>
      </c>
      <c r="C5" s="4">
        <v>3</v>
      </c>
      <c r="D5" s="4">
        <v>3</v>
      </c>
      <c r="E5" s="4"/>
      <c r="F5" s="34">
        <v>3</v>
      </c>
    </row>
    <row r="6" spans="1:10" x14ac:dyDescent="0.25">
      <c r="A6" s="12" t="s">
        <v>185</v>
      </c>
      <c r="B6" s="4">
        <v>74</v>
      </c>
      <c r="C6" s="4">
        <v>13</v>
      </c>
      <c r="D6" s="4">
        <v>3</v>
      </c>
      <c r="E6" s="34">
        <v>4</v>
      </c>
      <c r="F6" s="34" t="s">
        <v>65</v>
      </c>
    </row>
    <row r="7" spans="1:10" x14ac:dyDescent="0.25">
      <c r="A7" s="12" t="s">
        <v>186</v>
      </c>
      <c r="B7" s="4">
        <v>125</v>
      </c>
      <c r="C7" s="4">
        <v>15</v>
      </c>
      <c r="D7" s="4">
        <v>7</v>
      </c>
      <c r="E7" s="34" t="s">
        <v>65</v>
      </c>
      <c r="F7" s="4">
        <v>16</v>
      </c>
    </row>
    <row r="8" spans="1:10" x14ac:dyDescent="0.25">
      <c r="A8" s="12" t="s">
        <v>187</v>
      </c>
      <c r="B8" s="4">
        <v>167</v>
      </c>
      <c r="C8" s="4">
        <v>26</v>
      </c>
      <c r="D8" s="4">
        <v>10</v>
      </c>
      <c r="E8" s="34" t="s">
        <v>65</v>
      </c>
      <c r="F8" s="4">
        <v>19</v>
      </c>
    </row>
    <row r="9" spans="1:10" x14ac:dyDescent="0.25">
      <c r="A9" s="12" t="s">
        <v>188</v>
      </c>
      <c r="B9" s="4">
        <v>165</v>
      </c>
      <c r="C9" s="4">
        <v>33</v>
      </c>
      <c r="D9" s="4">
        <v>14</v>
      </c>
      <c r="E9" s="34">
        <v>4</v>
      </c>
      <c r="F9" s="4">
        <v>22</v>
      </c>
    </row>
    <row r="10" spans="1:10" x14ac:dyDescent="0.25">
      <c r="A10" s="12" t="s">
        <v>189</v>
      </c>
      <c r="B10" s="4">
        <v>232</v>
      </c>
      <c r="C10" s="4">
        <v>29</v>
      </c>
      <c r="D10" s="4">
        <v>20</v>
      </c>
      <c r="E10" s="34" t="s">
        <v>65</v>
      </c>
      <c r="F10" s="4">
        <v>25</v>
      </c>
    </row>
    <row r="11" spans="1:10" x14ac:dyDescent="0.25">
      <c r="A11" s="12" t="s">
        <v>190</v>
      </c>
      <c r="B11" s="4">
        <v>275</v>
      </c>
      <c r="C11" s="4">
        <v>32</v>
      </c>
      <c r="D11" s="4">
        <v>19</v>
      </c>
      <c r="E11" s="4">
        <v>8</v>
      </c>
      <c r="F11" s="4">
        <v>18</v>
      </c>
    </row>
    <row r="12" spans="1:10" x14ac:dyDescent="0.25">
      <c r="A12" s="12" t="s">
        <v>191</v>
      </c>
      <c r="B12" s="4">
        <v>251</v>
      </c>
      <c r="C12" s="4">
        <v>29</v>
      </c>
      <c r="D12" s="4">
        <v>27</v>
      </c>
      <c r="E12" s="4">
        <v>5</v>
      </c>
      <c r="F12" s="4">
        <v>12</v>
      </c>
    </row>
    <row r="13" spans="1:10" x14ac:dyDescent="0.25">
      <c r="A13" s="12" t="s">
        <v>192</v>
      </c>
      <c r="B13" s="4">
        <v>140</v>
      </c>
      <c r="C13" s="4">
        <v>32</v>
      </c>
      <c r="D13" s="4">
        <v>16</v>
      </c>
      <c r="E13" s="4">
        <v>11</v>
      </c>
      <c r="F13" s="4">
        <v>10</v>
      </c>
    </row>
    <row r="14" spans="1:10" x14ac:dyDescent="0.25">
      <c r="A14" s="12" t="s">
        <v>193</v>
      </c>
      <c r="B14" s="4">
        <v>57</v>
      </c>
      <c r="C14" s="4">
        <v>7</v>
      </c>
      <c r="D14" s="4">
        <v>20</v>
      </c>
      <c r="E14" s="34">
        <v>5</v>
      </c>
      <c r="F14" s="34">
        <v>5</v>
      </c>
    </row>
    <row r="15" spans="1:10" x14ac:dyDescent="0.25">
      <c r="A15" s="12" t="s">
        <v>194</v>
      </c>
      <c r="B15" s="4">
        <v>44</v>
      </c>
      <c r="C15" s="4">
        <v>14</v>
      </c>
      <c r="D15" s="4">
        <v>30</v>
      </c>
      <c r="E15" s="34" t="s">
        <v>65</v>
      </c>
      <c r="F15" s="34" t="s">
        <v>65</v>
      </c>
    </row>
    <row r="16" spans="1:10" ht="28.5" x14ac:dyDescent="0.25">
      <c r="A16" s="19" t="s">
        <v>195</v>
      </c>
      <c r="B16" s="20">
        <v>1912</v>
      </c>
      <c r="C16" s="20">
        <v>227</v>
      </c>
      <c r="D16" s="20">
        <v>144</v>
      </c>
      <c r="E16" s="20">
        <v>14</v>
      </c>
      <c r="F16" s="20">
        <v>115</v>
      </c>
    </row>
    <row r="17" spans="1:6" x14ac:dyDescent="0.25">
      <c r="A17" s="8" t="s">
        <v>86</v>
      </c>
      <c r="B17" s="9">
        <v>3469</v>
      </c>
      <c r="C17" s="9">
        <v>460</v>
      </c>
      <c r="D17" s="9">
        <v>313</v>
      </c>
      <c r="E17" s="9">
        <v>51</v>
      </c>
      <c r="F17" s="9">
        <v>245</v>
      </c>
    </row>
    <row r="19" spans="1:6" ht="30" customHeight="1" x14ac:dyDescent="0.25">
      <c r="A19" s="31" t="s">
        <v>127</v>
      </c>
      <c r="B19" s="30"/>
      <c r="C19" s="30"/>
      <c r="D19" s="30"/>
      <c r="E19" s="30"/>
      <c r="F19" s="30"/>
    </row>
    <row r="20" spans="1:6" x14ac:dyDescent="0.25">
      <c r="A20" s="31" t="s">
        <v>30</v>
      </c>
      <c r="B20" s="30"/>
      <c r="C20" s="30"/>
      <c r="D20" s="30"/>
      <c r="E20" s="30"/>
      <c r="F20" s="30"/>
    </row>
    <row r="21" spans="1:6" x14ac:dyDescent="0.25">
      <c r="A21" s="31" t="s">
        <v>31</v>
      </c>
      <c r="B21" s="30"/>
      <c r="C21" s="30"/>
      <c r="D21" s="30"/>
      <c r="E21" s="30"/>
      <c r="F21" s="30"/>
    </row>
  </sheetData>
  <mergeCells count="11">
    <mergeCell ref="H1:J2"/>
    <mergeCell ref="A3:F3"/>
    <mergeCell ref="A1:F1"/>
    <mergeCell ref="A19:F19"/>
    <mergeCell ref="A20:F20"/>
    <mergeCell ref="A21:F21"/>
    <mergeCell ref="E6:E8"/>
    <mergeCell ref="E9:E10"/>
    <mergeCell ref="E14:E15"/>
    <mergeCell ref="F5:F6"/>
    <mergeCell ref="F14:F15"/>
  </mergeCells>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heetViews>
  <sheetFormatPr baseColWidth="10" defaultRowHeight="15" x14ac:dyDescent="0.25"/>
  <cols>
    <col min="1" max="2" width="15.7109375" customWidth="1"/>
    <col min="3" max="3" width="13.7109375" customWidth="1"/>
    <col min="4" max="5" width="12.7109375" customWidth="1"/>
    <col min="6" max="6" width="14.7109375" customWidth="1"/>
  </cols>
  <sheetData>
    <row r="1" spans="1:10" ht="15" customHeight="1" x14ac:dyDescent="0.25">
      <c r="A1" s="29" t="s">
        <v>205</v>
      </c>
      <c r="B1" s="30"/>
      <c r="C1" s="30"/>
      <c r="D1" s="30"/>
      <c r="E1" s="30"/>
      <c r="F1" s="30"/>
      <c r="H1" s="32" t="str">
        <f>HYPERLINK("#'Sommaire'!A1", "Retour sommaire")</f>
        <v>Retour sommaire</v>
      </c>
      <c r="I1" s="30"/>
      <c r="J1" s="30"/>
    </row>
    <row r="2" spans="1:10" x14ac:dyDescent="0.25">
      <c r="H2" s="30"/>
      <c r="I2" s="30"/>
      <c r="J2" s="30"/>
    </row>
    <row r="3" spans="1:10" x14ac:dyDescent="0.25">
      <c r="A3" s="35" t="s">
        <v>196</v>
      </c>
      <c r="B3" s="30"/>
      <c r="C3" s="30"/>
      <c r="D3" s="30"/>
      <c r="E3" s="30"/>
      <c r="F3" s="30"/>
    </row>
    <row r="4" spans="1:10" ht="57" x14ac:dyDescent="0.25">
      <c r="A4" s="2" t="s">
        <v>198</v>
      </c>
      <c r="B4" s="2" t="s">
        <v>58</v>
      </c>
      <c r="C4" s="2" t="s">
        <v>59</v>
      </c>
      <c r="D4" s="2" t="s">
        <v>60</v>
      </c>
      <c r="E4" s="2" t="s">
        <v>61</v>
      </c>
      <c r="F4" s="2" t="s">
        <v>23</v>
      </c>
    </row>
    <row r="5" spans="1:10" x14ac:dyDescent="0.25">
      <c r="A5" s="36" t="s">
        <v>199</v>
      </c>
      <c r="B5" s="37"/>
      <c r="C5" s="37"/>
      <c r="D5" s="37"/>
      <c r="E5" s="37"/>
      <c r="F5" s="37"/>
    </row>
    <row r="6" spans="1:10" x14ac:dyDescent="0.25">
      <c r="A6" s="12" t="s">
        <v>200</v>
      </c>
      <c r="B6" s="4">
        <v>315</v>
      </c>
      <c r="C6" s="4">
        <v>39</v>
      </c>
      <c r="D6" s="4">
        <v>32</v>
      </c>
      <c r="E6" s="34">
        <v>13</v>
      </c>
      <c r="F6" s="4">
        <v>9</v>
      </c>
    </row>
    <row r="7" spans="1:10" x14ac:dyDescent="0.25">
      <c r="A7" s="12" t="s">
        <v>201</v>
      </c>
      <c r="B7" s="4">
        <v>818</v>
      </c>
      <c r="C7" s="4">
        <v>59</v>
      </c>
      <c r="D7" s="4">
        <v>49</v>
      </c>
      <c r="E7" s="34" t="s">
        <v>65</v>
      </c>
      <c r="F7" s="4">
        <v>17</v>
      </c>
    </row>
    <row r="8" spans="1:10" x14ac:dyDescent="0.25">
      <c r="A8" s="12" t="s">
        <v>202</v>
      </c>
      <c r="B8" s="4">
        <v>751</v>
      </c>
      <c r="C8" s="4">
        <v>69</v>
      </c>
      <c r="D8" s="4">
        <v>47</v>
      </c>
      <c r="E8" s="4">
        <v>3</v>
      </c>
      <c r="F8" s="4">
        <v>29</v>
      </c>
    </row>
    <row r="9" spans="1:10" x14ac:dyDescent="0.25">
      <c r="A9" s="12" t="s">
        <v>203</v>
      </c>
      <c r="B9" s="4">
        <v>319</v>
      </c>
      <c r="C9" s="4">
        <v>79</v>
      </c>
      <c r="D9" s="4">
        <v>66</v>
      </c>
      <c r="E9" s="4">
        <v>10</v>
      </c>
      <c r="F9" s="4">
        <v>67</v>
      </c>
    </row>
    <row r="10" spans="1:10" x14ac:dyDescent="0.25">
      <c r="A10" s="12" t="s">
        <v>204</v>
      </c>
      <c r="B10" s="4">
        <v>267</v>
      </c>
      <c r="C10" s="4">
        <v>144</v>
      </c>
      <c r="D10" s="4">
        <v>91</v>
      </c>
      <c r="E10" s="4">
        <v>15</v>
      </c>
      <c r="F10" s="4">
        <v>105</v>
      </c>
    </row>
    <row r="11" spans="1:10" x14ac:dyDescent="0.25">
      <c r="A11" s="19" t="s">
        <v>125</v>
      </c>
      <c r="B11" s="20">
        <v>999</v>
      </c>
      <c r="C11" s="20">
        <v>70</v>
      </c>
      <c r="D11" s="20">
        <v>28</v>
      </c>
      <c r="E11" s="20">
        <v>10</v>
      </c>
      <c r="F11" s="20">
        <v>18</v>
      </c>
    </row>
    <row r="12" spans="1:10" x14ac:dyDescent="0.25">
      <c r="A12" s="8" t="s">
        <v>86</v>
      </c>
      <c r="B12" s="9">
        <v>3469</v>
      </c>
      <c r="C12" s="9">
        <v>460</v>
      </c>
      <c r="D12" s="9">
        <v>313</v>
      </c>
      <c r="E12" s="9">
        <v>51</v>
      </c>
      <c r="F12" s="9">
        <v>245</v>
      </c>
    </row>
    <row r="14" spans="1:10" ht="30" customHeight="1" x14ac:dyDescent="0.25">
      <c r="A14" s="31" t="s">
        <v>127</v>
      </c>
      <c r="B14" s="30"/>
      <c r="C14" s="30"/>
      <c r="D14" s="30"/>
      <c r="E14" s="30"/>
      <c r="F14" s="30"/>
    </row>
    <row r="15" spans="1:10" x14ac:dyDescent="0.25">
      <c r="A15" s="31" t="s">
        <v>30</v>
      </c>
      <c r="B15" s="30"/>
      <c r="C15" s="30"/>
      <c r="D15" s="30"/>
      <c r="E15" s="30"/>
      <c r="F15" s="30"/>
    </row>
    <row r="16" spans="1:10" x14ac:dyDescent="0.25">
      <c r="A16" s="31" t="s">
        <v>31</v>
      </c>
      <c r="B16" s="30"/>
      <c r="C16" s="30"/>
      <c r="D16" s="30"/>
      <c r="E16" s="30"/>
      <c r="F16" s="30"/>
    </row>
  </sheetData>
  <mergeCells count="8">
    <mergeCell ref="A16:F16"/>
    <mergeCell ref="A5:F5"/>
    <mergeCell ref="E6:E7"/>
    <mergeCell ref="H1:J2"/>
    <mergeCell ref="A3:F3"/>
    <mergeCell ref="A1:F1"/>
    <mergeCell ref="A14:F14"/>
    <mergeCell ref="A15:F15"/>
  </mergeCells>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heetViews>
  <sheetFormatPr baseColWidth="10" defaultRowHeight="15" x14ac:dyDescent="0.25"/>
  <cols>
    <col min="1" max="1" width="10.7109375" customWidth="1"/>
    <col min="2" max="3" width="9.7109375" customWidth="1"/>
    <col min="4" max="4" width="12.7109375" customWidth="1"/>
    <col min="5" max="5" width="11.7109375" customWidth="1"/>
    <col min="6" max="6" width="10.7109375" customWidth="1"/>
    <col min="7" max="8" width="11.7109375" customWidth="1"/>
  </cols>
  <sheetData>
    <row r="1" spans="1:12" ht="15" customHeight="1" x14ac:dyDescent="0.25">
      <c r="A1" s="29" t="s">
        <v>216</v>
      </c>
      <c r="B1" s="30"/>
      <c r="C1" s="30"/>
      <c r="D1" s="30"/>
      <c r="E1" s="30"/>
      <c r="F1" s="30"/>
      <c r="G1" s="30"/>
      <c r="H1" s="30"/>
      <c r="J1" s="32" t="str">
        <f>HYPERLINK("#'Sommaire'!A1", "Retour sommaire")</f>
        <v>Retour sommaire</v>
      </c>
      <c r="K1" s="30"/>
      <c r="L1" s="30"/>
    </row>
    <row r="2" spans="1:12" x14ac:dyDescent="0.25">
      <c r="J2" s="30"/>
      <c r="K2" s="30"/>
      <c r="L2" s="30"/>
    </row>
    <row r="3" spans="1:12" x14ac:dyDescent="0.25">
      <c r="A3" s="35" t="s">
        <v>196</v>
      </c>
      <c r="B3" s="30"/>
      <c r="C3" s="30"/>
      <c r="D3" s="30"/>
      <c r="E3" s="30"/>
      <c r="F3" s="30"/>
      <c r="G3" s="30"/>
      <c r="H3" s="30"/>
    </row>
    <row r="4" spans="1:12" ht="71.25" x14ac:dyDescent="0.25">
      <c r="A4" s="2" t="s">
        <v>206</v>
      </c>
      <c r="B4" s="2" t="s">
        <v>207</v>
      </c>
      <c r="C4" s="2" t="s">
        <v>208</v>
      </c>
      <c r="D4" s="2" t="s">
        <v>58</v>
      </c>
      <c r="E4" s="2" t="s">
        <v>59</v>
      </c>
      <c r="F4" s="2" t="s">
        <v>61</v>
      </c>
      <c r="G4" s="2" t="s">
        <v>60</v>
      </c>
      <c r="H4" s="2" t="s">
        <v>23</v>
      </c>
    </row>
    <row r="5" spans="1:12" x14ac:dyDescent="0.25">
      <c r="A5" s="12" t="s">
        <v>120</v>
      </c>
      <c r="B5" s="12" t="s">
        <v>209</v>
      </c>
      <c r="C5" s="12" t="s">
        <v>209</v>
      </c>
      <c r="D5" s="4">
        <v>2631</v>
      </c>
      <c r="E5" s="4">
        <v>402</v>
      </c>
      <c r="F5" s="4">
        <v>44</v>
      </c>
      <c r="G5" s="4">
        <v>286</v>
      </c>
      <c r="H5" s="4">
        <v>225</v>
      </c>
    </row>
    <row r="6" spans="1:12" ht="28.5" x14ac:dyDescent="0.25">
      <c r="A6" s="33" t="s">
        <v>210</v>
      </c>
      <c r="B6" s="33" t="s">
        <v>211</v>
      </c>
      <c r="C6" s="12" t="s">
        <v>212</v>
      </c>
      <c r="D6" s="4">
        <v>31</v>
      </c>
      <c r="E6" s="34">
        <v>7</v>
      </c>
      <c r="F6" s="34">
        <v>3</v>
      </c>
      <c r="G6" s="34">
        <v>3</v>
      </c>
      <c r="H6" s="34">
        <v>9</v>
      </c>
    </row>
    <row r="7" spans="1:12" ht="42.75" x14ac:dyDescent="0.25">
      <c r="A7" s="33" t="s">
        <v>210</v>
      </c>
      <c r="B7" s="33" t="s">
        <v>211</v>
      </c>
      <c r="C7" s="12" t="s">
        <v>213</v>
      </c>
      <c r="D7" s="4">
        <v>14</v>
      </c>
      <c r="E7" s="34" t="s">
        <v>65</v>
      </c>
      <c r="F7" s="34" t="s">
        <v>65</v>
      </c>
      <c r="G7" s="34" t="s">
        <v>65</v>
      </c>
      <c r="H7" s="34" t="s">
        <v>65</v>
      </c>
    </row>
    <row r="8" spans="1:12" ht="28.5" x14ac:dyDescent="0.25">
      <c r="A8" s="33" t="s">
        <v>210</v>
      </c>
      <c r="B8" s="33" t="s">
        <v>211</v>
      </c>
      <c r="C8" s="12" t="s">
        <v>125</v>
      </c>
      <c r="D8" s="4">
        <v>5</v>
      </c>
      <c r="E8" s="4"/>
      <c r="F8" s="34" t="s">
        <v>65</v>
      </c>
      <c r="G8" s="4"/>
      <c r="H8" s="34" t="s">
        <v>65</v>
      </c>
    </row>
    <row r="9" spans="1:12" ht="42.75" x14ac:dyDescent="0.25">
      <c r="A9" s="33" t="s">
        <v>210</v>
      </c>
      <c r="B9" s="33" t="s">
        <v>214</v>
      </c>
      <c r="C9" s="12" t="s">
        <v>215</v>
      </c>
      <c r="D9" s="4">
        <v>4</v>
      </c>
      <c r="E9" s="4"/>
      <c r="F9" s="34" t="s">
        <v>65</v>
      </c>
      <c r="G9" s="34">
        <v>3</v>
      </c>
      <c r="H9" s="34" t="s">
        <v>65</v>
      </c>
    </row>
    <row r="10" spans="1:12" ht="28.5" x14ac:dyDescent="0.25">
      <c r="A10" s="33" t="s">
        <v>210</v>
      </c>
      <c r="B10" s="33" t="s">
        <v>214</v>
      </c>
      <c r="C10" s="12" t="s">
        <v>212</v>
      </c>
      <c r="D10" s="4">
        <v>20</v>
      </c>
      <c r="E10" s="4">
        <v>8</v>
      </c>
      <c r="F10" s="34" t="s">
        <v>65</v>
      </c>
      <c r="G10" s="34" t="s">
        <v>65</v>
      </c>
      <c r="H10" s="34" t="s">
        <v>65</v>
      </c>
    </row>
    <row r="11" spans="1:12" ht="42.75" x14ac:dyDescent="0.25">
      <c r="A11" s="33" t="s">
        <v>210</v>
      </c>
      <c r="B11" s="33" t="s">
        <v>214</v>
      </c>
      <c r="C11" s="12" t="s">
        <v>213</v>
      </c>
      <c r="D11" s="4">
        <v>8</v>
      </c>
      <c r="E11" s="4" t="s">
        <v>65</v>
      </c>
      <c r="F11" s="34" t="s">
        <v>65</v>
      </c>
      <c r="G11" s="4">
        <v>3</v>
      </c>
      <c r="H11" s="34" t="s">
        <v>65</v>
      </c>
    </row>
    <row r="12" spans="1:12" ht="28.5" x14ac:dyDescent="0.25">
      <c r="A12" s="33" t="s">
        <v>210</v>
      </c>
      <c r="B12" s="33" t="s">
        <v>214</v>
      </c>
      <c r="C12" s="12" t="s">
        <v>125</v>
      </c>
      <c r="D12" s="4">
        <v>3</v>
      </c>
      <c r="E12" s="4"/>
      <c r="F12" s="34" t="s">
        <v>65</v>
      </c>
      <c r="G12" s="4"/>
      <c r="H12" s="34" t="s">
        <v>65</v>
      </c>
    </row>
    <row r="13" spans="1:12" ht="42.75" x14ac:dyDescent="0.25">
      <c r="A13" s="33" t="s">
        <v>210</v>
      </c>
      <c r="B13" s="33" t="s">
        <v>125</v>
      </c>
      <c r="C13" s="12" t="s">
        <v>215</v>
      </c>
      <c r="D13" s="4">
        <v>3</v>
      </c>
      <c r="E13" s="34">
        <v>4</v>
      </c>
      <c r="F13" s="34" t="s">
        <v>65</v>
      </c>
      <c r="G13" s="4"/>
      <c r="H13" s="34" t="s">
        <v>65</v>
      </c>
    </row>
    <row r="14" spans="1:12" ht="28.5" x14ac:dyDescent="0.25">
      <c r="A14" s="33" t="s">
        <v>210</v>
      </c>
      <c r="B14" s="33" t="s">
        <v>125</v>
      </c>
      <c r="C14" s="12" t="s">
        <v>212</v>
      </c>
      <c r="D14" s="4">
        <v>27</v>
      </c>
      <c r="E14" s="34" t="s">
        <v>65</v>
      </c>
      <c r="F14" s="34" t="s">
        <v>65</v>
      </c>
      <c r="G14" s="34">
        <v>4</v>
      </c>
      <c r="H14" s="34" t="s">
        <v>65</v>
      </c>
    </row>
    <row r="15" spans="1:12" ht="42.75" x14ac:dyDescent="0.25">
      <c r="A15" s="33" t="s">
        <v>210</v>
      </c>
      <c r="B15" s="33" t="s">
        <v>125</v>
      </c>
      <c r="C15" s="12" t="s">
        <v>213</v>
      </c>
      <c r="D15" s="4">
        <v>20</v>
      </c>
      <c r="E15" s="34">
        <v>8</v>
      </c>
      <c r="F15" s="34" t="s">
        <v>65</v>
      </c>
      <c r="G15" s="34" t="s">
        <v>65</v>
      </c>
      <c r="H15" s="34" t="s">
        <v>65</v>
      </c>
    </row>
    <row r="16" spans="1:12" ht="28.5" x14ac:dyDescent="0.25">
      <c r="A16" s="33" t="s">
        <v>210</v>
      </c>
      <c r="B16" s="33" t="s">
        <v>125</v>
      </c>
      <c r="C16" s="12" t="s">
        <v>125</v>
      </c>
      <c r="D16" s="4">
        <v>18</v>
      </c>
      <c r="E16" s="34" t="s">
        <v>65</v>
      </c>
      <c r="F16" s="34" t="s">
        <v>65</v>
      </c>
      <c r="G16" s="34" t="s">
        <v>65</v>
      </c>
      <c r="H16" s="34" t="s">
        <v>65</v>
      </c>
    </row>
    <row r="17" spans="1:8" ht="28.5" x14ac:dyDescent="0.25">
      <c r="A17" s="19" t="s">
        <v>125</v>
      </c>
      <c r="B17" s="19"/>
      <c r="C17" s="19"/>
      <c r="D17" s="20">
        <v>684</v>
      </c>
      <c r="E17" s="20">
        <v>63</v>
      </c>
      <c r="F17" s="20">
        <v>4</v>
      </c>
      <c r="G17" s="20">
        <v>15</v>
      </c>
      <c r="H17" s="20">
        <v>11</v>
      </c>
    </row>
    <row r="18" spans="1:8" x14ac:dyDescent="0.25">
      <c r="A18" s="8" t="s">
        <v>86</v>
      </c>
      <c r="B18" s="8"/>
      <c r="C18" s="8"/>
      <c r="D18" s="9">
        <v>3468</v>
      </c>
      <c r="E18" s="9">
        <v>492</v>
      </c>
      <c r="F18" s="9">
        <v>51</v>
      </c>
      <c r="G18" s="9">
        <v>314</v>
      </c>
      <c r="H18" s="9">
        <v>245</v>
      </c>
    </row>
    <row r="20" spans="1:8" ht="30" customHeight="1" x14ac:dyDescent="0.25">
      <c r="A20" s="31" t="s">
        <v>127</v>
      </c>
      <c r="B20" s="30"/>
      <c r="C20" s="30"/>
      <c r="D20" s="30"/>
      <c r="E20" s="30"/>
      <c r="F20" s="30"/>
      <c r="G20" s="30"/>
      <c r="H20" s="30"/>
    </row>
    <row r="21" spans="1:8" x14ac:dyDescent="0.25">
      <c r="A21" s="31" t="s">
        <v>30</v>
      </c>
      <c r="B21" s="30"/>
      <c r="C21" s="30"/>
      <c r="D21" s="30"/>
      <c r="E21" s="30"/>
      <c r="F21" s="30"/>
      <c r="G21" s="30"/>
      <c r="H21" s="30"/>
    </row>
    <row r="22" spans="1:8" x14ac:dyDescent="0.25">
      <c r="A22" s="31" t="s">
        <v>31</v>
      </c>
      <c r="B22" s="30"/>
      <c r="C22" s="30"/>
      <c r="D22" s="30"/>
      <c r="E22" s="30"/>
      <c r="F22" s="30"/>
      <c r="G22" s="30"/>
      <c r="H22" s="30"/>
    </row>
  </sheetData>
  <mergeCells count="18">
    <mergeCell ref="J1:L2"/>
    <mergeCell ref="A3:H3"/>
    <mergeCell ref="A1:H1"/>
    <mergeCell ref="A20:H20"/>
    <mergeCell ref="A21:H21"/>
    <mergeCell ref="A22:H22"/>
    <mergeCell ref="A6:A16"/>
    <mergeCell ref="B6:B8"/>
    <mergeCell ref="B9:B12"/>
    <mergeCell ref="B13:B16"/>
    <mergeCell ref="E6:E7"/>
    <mergeCell ref="E13:E14"/>
    <mergeCell ref="E15:E16"/>
    <mergeCell ref="F6:F16"/>
    <mergeCell ref="G6:G7"/>
    <mergeCell ref="G9:G10"/>
    <mergeCell ref="G14:G16"/>
    <mergeCell ref="H6:H16"/>
  </mergeCells>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workbookViewId="0"/>
  </sheetViews>
  <sheetFormatPr baseColWidth="10" defaultRowHeight="15" x14ac:dyDescent="0.25"/>
  <cols>
    <col min="1" max="1" width="14.7109375" customWidth="1"/>
    <col min="2" max="2" width="16.140625" customWidth="1"/>
    <col min="3" max="3" width="15.140625" customWidth="1"/>
    <col min="4" max="4" width="12.7109375" customWidth="1"/>
    <col min="5" max="7" width="9.7109375" customWidth="1"/>
  </cols>
  <sheetData>
    <row r="1" spans="1:11" ht="30" customHeight="1" x14ac:dyDescent="0.25">
      <c r="A1" s="29" t="s">
        <v>233</v>
      </c>
      <c r="B1" s="30"/>
      <c r="C1" s="30"/>
      <c r="D1" s="30"/>
      <c r="E1" s="30"/>
      <c r="F1" s="30"/>
      <c r="G1" s="30"/>
      <c r="I1" s="32" t="str">
        <f>HYPERLINK("#'Sommaire'!A1", "Retour sommaire")</f>
        <v>Retour sommaire</v>
      </c>
      <c r="J1" s="30"/>
      <c r="K1" s="30"/>
    </row>
    <row r="2" spans="1:11" x14ac:dyDescent="0.25">
      <c r="I2" s="30"/>
      <c r="J2" s="30"/>
      <c r="K2" s="30"/>
    </row>
    <row r="3" spans="1:11" ht="42.75" x14ac:dyDescent="0.25">
      <c r="A3" s="2" t="s">
        <v>0</v>
      </c>
      <c r="B3" s="2" t="s">
        <v>217</v>
      </c>
      <c r="C3" s="2" t="s">
        <v>218</v>
      </c>
      <c r="D3" s="2" t="s">
        <v>219</v>
      </c>
      <c r="E3" s="2" t="s">
        <v>2</v>
      </c>
      <c r="F3" s="2" t="s">
        <v>3</v>
      </c>
      <c r="G3" s="2" t="s">
        <v>220</v>
      </c>
    </row>
    <row r="4" spans="1:11" ht="42.75" x14ac:dyDescent="0.25">
      <c r="A4" s="25" t="s">
        <v>5</v>
      </c>
      <c r="B4" s="25" t="s">
        <v>38</v>
      </c>
      <c r="C4" s="25" t="s">
        <v>38</v>
      </c>
      <c r="D4" s="25" t="s">
        <v>6</v>
      </c>
      <c r="E4" s="25" t="s">
        <v>53</v>
      </c>
      <c r="F4" s="25" t="s">
        <v>8</v>
      </c>
      <c r="G4" s="25" t="s">
        <v>9</v>
      </c>
    </row>
    <row r="5" spans="1:11" x14ac:dyDescent="0.25">
      <c r="A5" s="33" t="s">
        <v>221</v>
      </c>
      <c r="B5" s="33" t="s">
        <v>222</v>
      </c>
      <c r="C5" s="12" t="s">
        <v>223</v>
      </c>
      <c r="D5" s="4">
        <v>1548</v>
      </c>
      <c r="E5" s="4">
        <v>81216.992679999996</v>
      </c>
      <c r="F5" s="4">
        <v>414775.18865194998</v>
      </c>
      <c r="G5" s="6">
        <v>5.1100000000000003</v>
      </c>
    </row>
    <row r="6" spans="1:11" ht="28.5" x14ac:dyDescent="0.25">
      <c r="A6" s="33" t="s">
        <v>221</v>
      </c>
      <c r="B6" s="33" t="s">
        <v>222</v>
      </c>
      <c r="C6" s="12" t="s">
        <v>224</v>
      </c>
      <c r="D6" s="4">
        <v>954</v>
      </c>
      <c r="E6" s="4">
        <v>47616.875999999997</v>
      </c>
      <c r="F6" s="4">
        <v>160894.39333465701</v>
      </c>
      <c r="G6" s="6">
        <v>3.38</v>
      </c>
    </row>
    <row r="7" spans="1:11" ht="28.5" x14ac:dyDescent="0.25">
      <c r="A7" s="33" t="s">
        <v>221</v>
      </c>
      <c r="B7" s="12" t="s">
        <v>225</v>
      </c>
      <c r="C7" s="12" t="s">
        <v>224</v>
      </c>
      <c r="D7" s="4">
        <v>150</v>
      </c>
      <c r="E7" s="4">
        <v>3608.328</v>
      </c>
      <c r="F7" s="4">
        <v>9822.2929999999997</v>
      </c>
      <c r="G7" s="6">
        <v>2.72</v>
      </c>
    </row>
    <row r="8" spans="1:11" ht="28.5" x14ac:dyDescent="0.25">
      <c r="A8" s="33" t="s">
        <v>221</v>
      </c>
      <c r="B8" s="12" t="s">
        <v>226</v>
      </c>
      <c r="C8" s="12" t="s">
        <v>224</v>
      </c>
      <c r="D8" s="4">
        <v>134</v>
      </c>
      <c r="E8" s="4">
        <v>3494.1219999999998</v>
      </c>
      <c r="F8" s="4">
        <v>8969.1</v>
      </c>
      <c r="G8" s="6">
        <v>2.57</v>
      </c>
    </row>
    <row r="9" spans="1:11" x14ac:dyDescent="0.25">
      <c r="A9" s="33" t="s">
        <v>227</v>
      </c>
      <c r="B9" s="33" t="s">
        <v>222</v>
      </c>
      <c r="C9" s="12" t="s">
        <v>223</v>
      </c>
      <c r="D9" s="4">
        <v>125</v>
      </c>
      <c r="E9" s="4">
        <v>669.77193803513796</v>
      </c>
      <c r="F9" s="4">
        <v>5251.9960000000001</v>
      </c>
      <c r="G9" s="6">
        <v>7.84</v>
      </c>
    </row>
    <row r="10" spans="1:11" ht="28.5" x14ac:dyDescent="0.25">
      <c r="A10" s="33" t="s">
        <v>227</v>
      </c>
      <c r="B10" s="33" t="s">
        <v>222</v>
      </c>
      <c r="C10" s="12" t="s">
        <v>224</v>
      </c>
      <c r="D10" s="4">
        <v>19</v>
      </c>
      <c r="E10" s="4">
        <v>325.88099999999997</v>
      </c>
      <c r="F10" s="4">
        <v>2241.9450000000002</v>
      </c>
      <c r="G10" s="6">
        <v>6.88</v>
      </c>
    </row>
    <row r="11" spans="1:11" ht="28.5" x14ac:dyDescent="0.25">
      <c r="A11" s="33" t="s">
        <v>227</v>
      </c>
      <c r="B11" s="12" t="s">
        <v>225</v>
      </c>
      <c r="C11" s="12" t="s">
        <v>224</v>
      </c>
      <c r="D11" s="4" t="s">
        <v>65</v>
      </c>
      <c r="E11" s="4" t="s">
        <v>65</v>
      </c>
      <c r="F11" s="4" t="s">
        <v>65</v>
      </c>
      <c r="G11" s="6" t="s">
        <v>65</v>
      </c>
    </row>
    <row r="12" spans="1:11" x14ac:dyDescent="0.25">
      <c r="A12" s="33" t="s">
        <v>228</v>
      </c>
      <c r="B12" s="33" t="s">
        <v>222</v>
      </c>
      <c r="C12" s="12" t="s">
        <v>223</v>
      </c>
      <c r="D12" s="4">
        <v>364</v>
      </c>
      <c r="E12" s="4">
        <v>54533.707000000002</v>
      </c>
      <c r="F12" s="4">
        <v>129414.193</v>
      </c>
      <c r="G12" s="6">
        <v>2.37</v>
      </c>
    </row>
    <row r="13" spans="1:11" ht="28.5" x14ac:dyDescent="0.25">
      <c r="A13" s="33" t="s">
        <v>228</v>
      </c>
      <c r="B13" s="33" t="s">
        <v>222</v>
      </c>
      <c r="C13" s="12" t="s">
        <v>224</v>
      </c>
      <c r="D13" s="4">
        <v>158</v>
      </c>
      <c r="E13" s="4">
        <v>12994.716</v>
      </c>
      <c r="F13" s="4">
        <v>25087.933099999998</v>
      </c>
      <c r="G13" s="6">
        <v>1.93</v>
      </c>
    </row>
    <row r="14" spans="1:11" ht="28.5" x14ac:dyDescent="0.25">
      <c r="A14" s="33" t="s">
        <v>228</v>
      </c>
      <c r="B14" s="12" t="s">
        <v>226</v>
      </c>
      <c r="C14" s="12" t="s">
        <v>224</v>
      </c>
      <c r="D14" s="4">
        <v>25</v>
      </c>
      <c r="E14" s="4">
        <v>1008.522</v>
      </c>
      <c r="F14" s="4">
        <v>1559.067</v>
      </c>
      <c r="G14" s="6">
        <v>1.55</v>
      </c>
    </row>
    <row r="15" spans="1:11" x14ac:dyDescent="0.25">
      <c r="A15" s="33" t="s">
        <v>229</v>
      </c>
      <c r="B15" s="33" t="s">
        <v>222</v>
      </c>
      <c r="C15" s="12" t="s">
        <v>223</v>
      </c>
      <c r="D15" s="4">
        <v>189</v>
      </c>
      <c r="E15" s="4">
        <v>3533.3090000000002</v>
      </c>
      <c r="F15" s="4">
        <v>8405.5939999999991</v>
      </c>
      <c r="G15" s="6">
        <v>2.38</v>
      </c>
    </row>
    <row r="16" spans="1:11" ht="28.5" x14ac:dyDescent="0.25">
      <c r="A16" s="33" t="s">
        <v>229</v>
      </c>
      <c r="B16" s="33" t="s">
        <v>222</v>
      </c>
      <c r="C16" s="12" t="s">
        <v>224</v>
      </c>
      <c r="D16" s="4">
        <v>72</v>
      </c>
      <c r="E16" s="4">
        <v>1721.155</v>
      </c>
      <c r="F16" s="4">
        <v>2563.7269999999999</v>
      </c>
      <c r="G16" s="6">
        <v>1.49</v>
      </c>
    </row>
    <row r="17" spans="1:7" ht="28.5" x14ac:dyDescent="0.25">
      <c r="A17" s="33" t="s">
        <v>229</v>
      </c>
      <c r="B17" s="12" t="s">
        <v>226</v>
      </c>
      <c r="C17" s="12" t="s">
        <v>224</v>
      </c>
      <c r="D17" s="4">
        <v>7</v>
      </c>
      <c r="E17" s="4">
        <v>133.10400000000001</v>
      </c>
      <c r="F17" s="4">
        <v>134.84</v>
      </c>
      <c r="G17" s="6">
        <v>1.01</v>
      </c>
    </row>
    <row r="18" spans="1:7" x14ac:dyDescent="0.25">
      <c r="A18" s="33" t="s">
        <v>230</v>
      </c>
      <c r="B18" s="33" t="s">
        <v>222</v>
      </c>
      <c r="C18" s="12" t="s">
        <v>223</v>
      </c>
      <c r="D18" s="4">
        <v>55</v>
      </c>
      <c r="E18" s="4">
        <v>1011.3579999999999</v>
      </c>
      <c r="F18" s="4">
        <v>3468.922</v>
      </c>
      <c r="G18" s="6">
        <v>3.43</v>
      </c>
    </row>
    <row r="19" spans="1:7" ht="28.5" x14ac:dyDescent="0.25">
      <c r="A19" s="33" t="s">
        <v>230</v>
      </c>
      <c r="B19" s="33" t="s">
        <v>222</v>
      </c>
      <c r="C19" s="12" t="s">
        <v>224</v>
      </c>
      <c r="D19" s="4">
        <v>24</v>
      </c>
      <c r="E19" s="4">
        <v>1004.247</v>
      </c>
      <c r="F19" s="4">
        <v>3339.5529999999999</v>
      </c>
      <c r="G19" s="6">
        <v>3.33</v>
      </c>
    </row>
    <row r="20" spans="1:7" ht="28.5" x14ac:dyDescent="0.25">
      <c r="A20" s="33" t="s">
        <v>230</v>
      </c>
      <c r="B20" s="12" t="s">
        <v>226</v>
      </c>
      <c r="C20" s="12" t="s">
        <v>224</v>
      </c>
      <c r="D20" s="4">
        <v>3</v>
      </c>
      <c r="E20" s="4">
        <v>20.734000000000002</v>
      </c>
      <c r="F20" s="4">
        <v>70.593999999999994</v>
      </c>
      <c r="G20" s="6">
        <v>3.4</v>
      </c>
    </row>
    <row r="21" spans="1:7" x14ac:dyDescent="0.25">
      <c r="A21" s="33" t="s">
        <v>231</v>
      </c>
      <c r="B21" s="33" t="s">
        <v>222</v>
      </c>
      <c r="C21" s="12" t="s">
        <v>223</v>
      </c>
      <c r="D21" s="4">
        <v>147</v>
      </c>
      <c r="E21" s="4">
        <v>746.36405606546498</v>
      </c>
      <c r="F21" s="4">
        <v>7151.2610000000004</v>
      </c>
      <c r="G21" s="6">
        <v>9.58</v>
      </c>
    </row>
    <row r="22" spans="1:7" ht="28.5" x14ac:dyDescent="0.25">
      <c r="A22" s="33" t="s">
        <v>231</v>
      </c>
      <c r="B22" s="33" t="s">
        <v>222</v>
      </c>
      <c r="C22" s="12" t="s">
        <v>224</v>
      </c>
      <c r="D22" s="4">
        <v>41</v>
      </c>
      <c r="E22" s="4">
        <v>332.38499999999999</v>
      </c>
      <c r="F22" s="4">
        <v>2816.9286999999999</v>
      </c>
      <c r="G22" s="6">
        <v>8.4700000000000006</v>
      </c>
    </row>
    <row r="23" spans="1:7" ht="28.5" x14ac:dyDescent="0.25">
      <c r="A23" s="33" t="s">
        <v>231</v>
      </c>
      <c r="B23" s="12" t="s">
        <v>226</v>
      </c>
      <c r="C23" s="12" t="s">
        <v>224</v>
      </c>
      <c r="D23" s="4">
        <v>4</v>
      </c>
      <c r="E23" s="4">
        <v>174.386</v>
      </c>
      <c r="F23" s="4">
        <v>1554.56</v>
      </c>
      <c r="G23" s="6">
        <v>8.91</v>
      </c>
    </row>
    <row r="24" spans="1:7" x14ac:dyDescent="0.25">
      <c r="A24" s="33" t="s">
        <v>232</v>
      </c>
      <c r="B24" s="33" t="s">
        <v>222</v>
      </c>
      <c r="C24" s="12" t="s">
        <v>223</v>
      </c>
      <c r="D24" s="4">
        <v>52</v>
      </c>
      <c r="E24" s="4">
        <v>467.29177255736801</v>
      </c>
      <c r="F24" s="4">
        <v>2357.2330000000002</v>
      </c>
      <c r="G24" s="6">
        <v>5.04</v>
      </c>
    </row>
    <row r="25" spans="1:7" ht="28.5" x14ac:dyDescent="0.25">
      <c r="A25" s="38" t="s">
        <v>232</v>
      </c>
      <c r="B25" s="38" t="s">
        <v>222</v>
      </c>
      <c r="C25" s="13" t="s">
        <v>224</v>
      </c>
      <c r="D25" s="15">
        <v>5</v>
      </c>
      <c r="E25" s="15">
        <v>10.231999999999999</v>
      </c>
      <c r="F25" s="15">
        <v>81.956000000000003</v>
      </c>
      <c r="G25" s="14">
        <v>8.01</v>
      </c>
    </row>
    <row r="27" spans="1:7" ht="75" customHeight="1" x14ac:dyDescent="0.25">
      <c r="A27" s="31" t="s">
        <v>234</v>
      </c>
      <c r="B27" s="30"/>
      <c r="C27" s="30"/>
      <c r="D27" s="30"/>
      <c r="E27" s="30"/>
      <c r="F27" s="30"/>
      <c r="G27" s="30"/>
    </row>
    <row r="28" spans="1:7" x14ac:dyDescent="0.25">
      <c r="A28" s="31" t="s">
        <v>30</v>
      </c>
      <c r="B28" s="30"/>
      <c r="C28" s="30"/>
      <c r="D28" s="30"/>
      <c r="E28" s="30"/>
      <c r="F28" s="30"/>
      <c r="G28" s="30"/>
    </row>
    <row r="29" spans="1:7" x14ac:dyDescent="0.25">
      <c r="A29" s="31" t="s">
        <v>31</v>
      </c>
      <c r="B29" s="30"/>
      <c r="C29" s="30"/>
      <c r="D29" s="30"/>
      <c r="E29" s="30"/>
      <c r="F29" s="30"/>
      <c r="G29" s="30"/>
    </row>
  </sheetData>
  <mergeCells count="19">
    <mergeCell ref="I1:K2"/>
    <mergeCell ref="A1:G1"/>
    <mergeCell ref="A27:G27"/>
    <mergeCell ref="A28:G28"/>
    <mergeCell ref="A29:G29"/>
    <mergeCell ref="A5:A8"/>
    <mergeCell ref="A9:A11"/>
    <mergeCell ref="A12:A14"/>
    <mergeCell ref="A15:A17"/>
    <mergeCell ref="A18:A20"/>
    <mergeCell ref="A21:A23"/>
    <mergeCell ref="A24:A25"/>
    <mergeCell ref="B5:B6"/>
    <mergeCell ref="B9:B10"/>
    <mergeCell ref="B12:B13"/>
    <mergeCell ref="B15:B16"/>
    <mergeCell ref="B18:B19"/>
    <mergeCell ref="B21:B22"/>
    <mergeCell ref="B24:B25"/>
  </mergeCells>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
  <sheetViews>
    <sheetView workbookViewId="0"/>
  </sheetViews>
  <sheetFormatPr baseColWidth="10" defaultRowHeight="15" x14ac:dyDescent="0.25"/>
  <cols>
    <col min="1" max="1" width="12.7109375" customWidth="1"/>
    <col min="2" max="2" width="18.7109375" customWidth="1"/>
    <col min="3" max="3" width="16.7109375" customWidth="1"/>
    <col min="4" max="4" width="12.7109375" customWidth="1"/>
    <col min="5" max="6" width="9.7109375" customWidth="1"/>
    <col min="7" max="7" width="7.7109375" customWidth="1"/>
  </cols>
  <sheetData>
    <row r="1" spans="1:11" ht="30" customHeight="1" x14ac:dyDescent="0.25">
      <c r="A1" s="29" t="s">
        <v>235</v>
      </c>
      <c r="B1" s="30"/>
      <c r="C1" s="30"/>
      <c r="D1" s="30"/>
      <c r="E1" s="30"/>
      <c r="F1" s="30"/>
      <c r="G1" s="30"/>
      <c r="I1" s="32" t="str">
        <f>HYPERLINK("#'Sommaire'!A1", "Retour sommaire")</f>
        <v>Retour sommaire</v>
      </c>
      <c r="J1" s="30"/>
      <c r="K1" s="30"/>
    </row>
    <row r="2" spans="1:11" x14ac:dyDescent="0.25">
      <c r="I2" s="30"/>
      <c r="J2" s="30"/>
      <c r="K2" s="30"/>
    </row>
    <row r="3" spans="1:11" ht="42.75" x14ac:dyDescent="0.25">
      <c r="A3" s="2" t="s">
        <v>0</v>
      </c>
      <c r="B3" s="2" t="s">
        <v>217</v>
      </c>
      <c r="C3" s="2" t="s">
        <v>218</v>
      </c>
      <c r="D3" s="2" t="s">
        <v>219</v>
      </c>
      <c r="E3" s="2" t="s">
        <v>2</v>
      </c>
      <c r="F3" s="2" t="s">
        <v>3</v>
      </c>
      <c r="G3" s="2" t="s">
        <v>220</v>
      </c>
    </row>
    <row r="4" spans="1:11" ht="42.75" x14ac:dyDescent="0.25">
      <c r="A4" s="25" t="s">
        <v>5</v>
      </c>
      <c r="B4" s="25" t="s">
        <v>38</v>
      </c>
      <c r="C4" s="25" t="s">
        <v>38</v>
      </c>
      <c r="D4" s="25" t="s">
        <v>6</v>
      </c>
      <c r="E4" s="25" t="s">
        <v>53</v>
      </c>
      <c r="F4" s="25" t="s">
        <v>8</v>
      </c>
      <c r="G4" s="25" t="s">
        <v>9</v>
      </c>
    </row>
    <row r="5" spans="1:11" x14ac:dyDescent="0.25">
      <c r="A5" s="36" t="s">
        <v>142</v>
      </c>
      <c r="B5" s="36"/>
      <c r="C5" s="36"/>
      <c r="D5" s="37"/>
      <c r="E5" s="37"/>
      <c r="F5" s="37"/>
      <c r="G5" s="39"/>
    </row>
    <row r="6" spans="1:11" x14ac:dyDescent="0.25">
      <c r="A6" s="33" t="s">
        <v>11</v>
      </c>
      <c r="B6" s="33" t="s">
        <v>222</v>
      </c>
      <c r="C6" s="12" t="s">
        <v>223</v>
      </c>
      <c r="D6" s="4">
        <v>132</v>
      </c>
      <c r="E6" s="4">
        <v>7499.7916800000003</v>
      </c>
      <c r="F6" s="4">
        <v>33875.777000000002</v>
      </c>
      <c r="G6" s="6">
        <v>4.5199999999999996</v>
      </c>
    </row>
    <row r="7" spans="1:11" ht="28.5" x14ac:dyDescent="0.25">
      <c r="A7" s="33" t="s">
        <v>11</v>
      </c>
      <c r="B7" s="33" t="s">
        <v>222</v>
      </c>
      <c r="C7" s="12" t="s">
        <v>224</v>
      </c>
      <c r="D7" s="4">
        <v>180</v>
      </c>
      <c r="E7" s="4">
        <v>14199.960999999999</v>
      </c>
      <c r="F7" s="4">
        <v>50470.146500000003</v>
      </c>
      <c r="G7" s="6">
        <v>3.55</v>
      </c>
    </row>
    <row r="8" spans="1:11" ht="28.5" x14ac:dyDescent="0.25">
      <c r="A8" s="33" t="s">
        <v>11</v>
      </c>
      <c r="B8" s="12" t="s">
        <v>225</v>
      </c>
      <c r="C8" s="12" t="s">
        <v>224</v>
      </c>
      <c r="D8" s="4">
        <v>43</v>
      </c>
      <c r="E8" s="4">
        <v>1462.944</v>
      </c>
      <c r="F8" s="4">
        <v>2843.7109999999998</v>
      </c>
      <c r="G8" s="6">
        <v>1.94</v>
      </c>
    </row>
    <row r="9" spans="1:11" ht="28.5" x14ac:dyDescent="0.25">
      <c r="A9" s="33" t="s">
        <v>11</v>
      </c>
      <c r="B9" s="12" t="s">
        <v>226</v>
      </c>
      <c r="C9" s="12" t="s">
        <v>224</v>
      </c>
      <c r="D9" s="4">
        <v>30</v>
      </c>
      <c r="E9" s="4">
        <v>2044.838</v>
      </c>
      <c r="F9" s="4">
        <v>3729.8290000000002</v>
      </c>
      <c r="G9" s="6">
        <v>1.82</v>
      </c>
    </row>
    <row r="10" spans="1:11" x14ac:dyDescent="0.25">
      <c r="A10" s="33" t="s">
        <v>12</v>
      </c>
      <c r="B10" s="33" t="s">
        <v>222</v>
      </c>
      <c r="C10" s="12" t="s">
        <v>223</v>
      </c>
      <c r="D10" s="4">
        <v>73</v>
      </c>
      <c r="E10" s="4">
        <v>13512.790999999999</v>
      </c>
      <c r="F10" s="4">
        <v>29600.368999999999</v>
      </c>
      <c r="G10" s="6">
        <v>2.19</v>
      </c>
    </row>
    <row r="11" spans="1:11" ht="28.5" x14ac:dyDescent="0.25">
      <c r="A11" s="33" t="s">
        <v>12</v>
      </c>
      <c r="B11" s="33" t="s">
        <v>222</v>
      </c>
      <c r="C11" s="12" t="s">
        <v>224</v>
      </c>
      <c r="D11" s="4">
        <v>63</v>
      </c>
      <c r="E11" s="4">
        <v>5510.7839999999997</v>
      </c>
      <c r="F11" s="4">
        <v>10265.882</v>
      </c>
      <c r="G11" s="6">
        <v>1.86</v>
      </c>
    </row>
    <row r="12" spans="1:11" ht="28.5" x14ac:dyDescent="0.25">
      <c r="A12" s="33" t="s">
        <v>12</v>
      </c>
      <c r="B12" s="12" t="s">
        <v>226</v>
      </c>
      <c r="C12" s="12" t="s">
        <v>224</v>
      </c>
      <c r="D12" s="4" t="s">
        <v>65</v>
      </c>
      <c r="E12" s="4" t="s">
        <v>65</v>
      </c>
      <c r="F12" s="4" t="s">
        <v>65</v>
      </c>
      <c r="G12" s="6" t="s">
        <v>65</v>
      </c>
    </row>
    <row r="13" spans="1:11" x14ac:dyDescent="0.25">
      <c r="A13" s="33" t="s">
        <v>232</v>
      </c>
      <c r="B13" s="33" t="s">
        <v>222</v>
      </c>
      <c r="C13" s="12" t="s">
        <v>223</v>
      </c>
      <c r="D13" s="4" t="s">
        <v>65</v>
      </c>
      <c r="E13" s="4" t="s">
        <v>65</v>
      </c>
      <c r="F13" s="4" t="s">
        <v>65</v>
      </c>
      <c r="G13" s="6" t="s">
        <v>65</v>
      </c>
    </row>
    <row r="14" spans="1:11" ht="28.5" x14ac:dyDescent="0.25">
      <c r="A14" s="33" t="s">
        <v>232</v>
      </c>
      <c r="B14" s="33" t="s">
        <v>222</v>
      </c>
      <c r="C14" s="12" t="s">
        <v>224</v>
      </c>
      <c r="D14" s="4" t="s">
        <v>65</v>
      </c>
      <c r="E14" s="4" t="s">
        <v>65</v>
      </c>
      <c r="F14" s="4" t="s">
        <v>65</v>
      </c>
      <c r="G14" s="6" t="s">
        <v>65</v>
      </c>
    </row>
    <row r="15" spans="1:11" x14ac:dyDescent="0.25">
      <c r="A15" s="36" t="s">
        <v>144</v>
      </c>
      <c r="B15" s="36"/>
      <c r="C15" s="36"/>
      <c r="D15" s="37"/>
      <c r="E15" s="37"/>
      <c r="F15" s="37"/>
      <c r="G15" s="39"/>
    </row>
    <row r="16" spans="1:11" x14ac:dyDescent="0.25">
      <c r="A16" s="33" t="s">
        <v>11</v>
      </c>
      <c r="B16" s="33" t="s">
        <v>222</v>
      </c>
      <c r="C16" s="12" t="s">
        <v>223</v>
      </c>
      <c r="D16" s="4">
        <v>104</v>
      </c>
      <c r="E16" s="4">
        <v>10560.478999999999</v>
      </c>
      <c r="F16" s="4">
        <v>48817.076000000001</v>
      </c>
      <c r="G16" s="6">
        <v>4.62</v>
      </c>
    </row>
    <row r="17" spans="1:7" ht="28.5" x14ac:dyDescent="0.25">
      <c r="A17" s="33" t="s">
        <v>11</v>
      </c>
      <c r="B17" s="33" t="s">
        <v>222</v>
      </c>
      <c r="C17" s="12" t="s">
        <v>224</v>
      </c>
      <c r="D17" s="4">
        <v>76</v>
      </c>
      <c r="E17" s="4">
        <v>4947.7759999999998</v>
      </c>
      <c r="F17" s="4">
        <v>15391.002</v>
      </c>
      <c r="G17" s="6">
        <v>3.11</v>
      </c>
    </row>
    <row r="18" spans="1:7" ht="28.5" x14ac:dyDescent="0.25">
      <c r="A18" s="33" t="s">
        <v>11</v>
      </c>
      <c r="B18" s="12" t="s">
        <v>225</v>
      </c>
      <c r="C18" s="12" t="s">
        <v>224</v>
      </c>
      <c r="D18" s="4">
        <v>18</v>
      </c>
      <c r="E18" s="4">
        <v>417.45</v>
      </c>
      <c r="F18" s="4">
        <v>1395.318</v>
      </c>
      <c r="G18" s="6">
        <v>3.34</v>
      </c>
    </row>
    <row r="19" spans="1:7" ht="28.5" x14ac:dyDescent="0.25">
      <c r="A19" s="33" t="s">
        <v>11</v>
      </c>
      <c r="B19" s="12" t="s">
        <v>226</v>
      </c>
      <c r="C19" s="12" t="s">
        <v>224</v>
      </c>
      <c r="D19" s="4">
        <v>12</v>
      </c>
      <c r="E19" s="4">
        <v>328.22800000000001</v>
      </c>
      <c r="F19" s="4">
        <v>804.98500000000001</v>
      </c>
      <c r="G19" s="6">
        <v>2.4500000000000002</v>
      </c>
    </row>
    <row r="20" spans="1:7" x14ac:dyDescent="0.25">
      <c r="A20" s="33" t="s">
        <v>12</v>
      </c>
      <c r="B20" s="33" t="s">
        <v>222</v>
      </c>
      <c r="C20" s="12" t="s">
        <v>223</v>
      </c>
      <c r="D20" s="4">
        <v>86</v>
      </c>
      <c r="E20" s="4">
        <v>22655.249</v>
      </c>
      <c r="F20" s="4">
        <v>55984.718000000001</v>
      </c>
      <c r="G20" s="6">
        <v>2.4700000000000002</v>
      </c>
    </row>
    <row r="21" spans="1:7" ht="28.5" x14ac:dyDescent="0.25">
      <c r="A21" s="33" t="s">
        <v>12</v>
      </c>
      <c r="B21" s="33" t="s">
        <v>222</v>
      </c>
      <c r="C21" s="12" t="s">
        <v>224</v>
      </c>
      <c r="D21" s="4">
        <v>11</v>
      </c>
      <c r="E21" s="4">
        <v>1573.579</v>
      </c>
      <c r="F21" s="4">
        <v>3514.3861000000002</v>
      </c>
      <c r="G21" s="6">
        <v>2.23</v>
      </c>
    </row>
    <row r="22" spans="1:7" ht="28.5" x14ac:dyDescent="0.25">
      <c r="A22" s="33" t="s">
        <v>12</v>
      </c>
      <c r="B22" s="12" t="s">
        <v>226</v>
      </c>
      <c r="C22" s="12" t="s">
        <v>224</v>
      </c>
      <c r="D22" s="4" t="s">
        <v>65</v>
      </c>
      <c r="E22" s="4" t="s">
        <v>65</v>
      </c>
      <c r="F22" s="4" t="s">
        <v>65</v>
      </c>
      <c r="G22" s="6" t="s">
        <v>65</v>
      </c>
    </row>
    <row r="23" spans="1:7" x14ac:dyDescent="0.25">
      <c r="A23" s="33" t="s">
        <v>232</v>
      </c>
      <c r="B23" s="12" t="s">
        <v>222</v>
      </c>
      <c r="C23" s="12" t="s">
        <v>223</v>
      </c>
      <c r="D23" s="4">
        <v>10</v>
      </c>
      <c r="E23" s="4">
        <v>331.83600000000001</v>
      </c>
      <c r="F23" s="4">
        <v>2246.6979999999999</v>
      </c>
      <c r="G23" s="6">
        <v>6.77</v>
      </c>
    </row>
    <row r="24" spans="1:7" ht="28.5" x14ac:dyDescent="0.25">
      <c r="A24" s="33" t="s">
        <v>232</v>
      </c>
      <c r="B24" s="12" t="s">
        <v>222</v>
      </c>
      <c r="C24" s="12" t="s">
        <v>224</v>
      </c>
      <c r="D24" s="4">
        <v>7</v>
      </c>
      <c r="E24" s="4">
        <v>50.95</v>
      </c>
      <c r="F24" s="4">
        <v>405.99369999999999</v>
      </c>
      <c r="G24" s="6">
        <v>7.97</v>
      </c>
    </row>
    <row r="25" spans="1:7" x14ac:dyDescent="0.25">
      <c r="A25" s="36" t="s">
        <v>143</v>
      </c>
      <c r="B25" s="36"/>
      <c r="C25" s="36"/>
      <c r="D25" s="37"/>
      <c r="E25" s="37"/>
      <c r="F25" s="37"/>
      <c r="G25" s="39"/>
    </row>
    <row r="26" spans="1:7" x14ac:dyDescent="0.25">
      <c r="A26" s="33" t="s">
        <v>11</v>
      </c>
      <c r="B26" s="12" t="s">
        <v>222</v>
      </c>
      <c r="C26" s="12" t="s">
        <v>223</v>
      </c>
      <c r="D26" s="4">
        <v>202</v>
      </c>
      <c r="E26" s="4">
        <v>9002.0029380351407</v>
      </c>
      <c r="F26" s="4">
        <v>44842.137999999999</v>
      </c>
      <c r="G26" s="6">
        <v>4.9800000000000004</v>
      </c>
    </row>
    <row r="27" spans="1:7" ht="28.5" x14ac:dyDescent="0.25">
      <c r="A27" s="33" t="s">
        <v>11</v>
      </c>
      <c r="B27" s="12" t="s">
        <v>222</v>
      </c>
      <c r="C27" s="12" t="s">
        <v>224</v>
      </c>
      <c r="D27" s="4">
        <v>147</v>
      </c>
      <c r="E27" s="4">
        <v>8233.9979999999996</v>
      </c>
      <c r="F27" s="4">
        <v>26383.325234657001</v>
      </c>
      <c r="G27" s="6">
        <v>3.2</v>
      </c>
    </row>
    <row r="28" spans="1:7" ht="28.5" x14ac:dyDescent="0.25">
      <c r="A28" s="33" t="s">
        <v>11</v>
      </c>
      <c r="B28" s="12" t="s">
        <v>225</v>
      </c>
      <c r="C28" s="12" t="s">
        <v>224</v>
      </c>
      <c r="D28" s="4">
        <v>19</v>
      </c>
      <c r="E28" s="4">
        <v>127.886</v>
      </c>
      <c r="F28" s="4">
        <v>239.578</v>
      </c>
      <c r="G28" s="6">
        <v>1.87</v>
      </c>
    </row>
    <row r="29" spans="1:7" ht="28.5" x14ac:dyDescent="0.25">
      <c r="A29" s="33" t="s">
        <v>11</v>
      </c>
      <c r="B29" s="12" t="s">
        <v>226</v>
      </c>
      <c r="C29" s="12" t="s">
        <v>224</v>
      </c>
      <c r="D29" s="4">
        <v>24</v>
      </c>
      <c r="E29" s="4">
        <v>170.26400000000001</v>
      </c>
      <c r="F29" s="4">
        <v>487.03699999999998</v>
      </c>
      <c r="G29" s="6">
        <v>2.86</v>
      </c>
    </row>
    <row r="30" spans="1:7" x14ac:dyDescent="0.25">
      <c r="A30" s="33" t="s">
        <v>12</v>
      </c>
      <c r="B30" s="12" t="s">
        <v>222</v>
      </c>
      <c r="C30" s="12" t="s">
        <v>223</v>
      </c>
      <c r="D30" s="4">
        <v>69</v>
      </c>
      <c r="E30" s="4">
        <v>5878.4780000000001</v>
      </c>
      <c r="F30" s="4">
        <v>13854.726000000001</v>
      </c>
      <c r="G30" s="6">
        <v>2.36</v>
      </c>
    </row>
    <row r="31" spans="1:7" ht="28.5" x14ac:dyDescent="0.25">
      <c r="A31" s="33" t="s">
        <v>12</v>
      </c>
      <c r="B31" s="12" t="s">
        <v>222</v>
      </c>
      <c r="C31" s="12" t="s">
        <v>224</v>
      </c>
      <c r="D31" s="4">
        <v>35</v>
      </c>
      <c r="E31" s="4">
        <v>3158.8069999999998</v>
      </c>
      <c r="F31" s="4">
        <v>5717.9759999999997</v>
      </c>
      <c r="G31" s="6">
        <v>1.81</v>
      </c>
    </row>
    <row r="32" spans="1:7" ht="28.5" x14ac:dyDescent="0.25">
      <c r="A32" s="33" t="s">
        <v>12</v>
      </c>
      <c r="B32" s="12" t="s">
        <v>226</v>
      </c>
      <c r="C32" s="12" t="s">
        <v>224</v>
      </c>
      <c r="D32" s="4">
        <v>5</v>
      </c>
      <c r="E32" s="4">
        <v>660.8</v>
      </c>
      <c r="F32" s="4">
        <v>432.35</v>
      </c>
      <c r="G32" s="6">
        <v>0.65</v>
      </c>
    </row>
    <row r="33" spans="1:7" x14ac:dyDescent="0.25">
      <c r="A33" s="33" t="s">
        <v>232</v>
      </c>
      <c r="B33" s="33" t="s">
        <v>222</v>
      </c>
      <c r="C33" s="12" t="s">
        <v>223</v>
      </c>
      <c r="D33" s="4">
        <v>63</v>
      </c>
      <c r="E33" s="4">
        <v>1194.2797623418301</v>
      </c>
      <c r="F33" s="4">
        <v>5431.2240000000002</v>
      </c>
      <c r="G33" s="6">
        <v>4.55</v>
      </c>
    </row>
    <row r="34" spans="1:7" ht="28.5" x14ac:dyDescent="0.25">
      <c r="A34" s="33" t="s">
        <v>232</v>
      </c>
      <c r="B34" s="33" t="s">
        <v>222</v>
      </c>
      <c r="C34" s="12" t="s">
        <v>224</v>
      </c>
      <c r="D34" s="4">
        <v>27</v>
      </c>
      <c r="E34" s="4">
        <v>1053.4849999999999</v>
      </c>
      <c r="F34" s="4">
        <v>4102.8130000000001</v>
      </c>
      <c r="G34" s="6">
        <v>3.89</v>
      </c>
    </row>
    <row r="35" spans="1:7" ht="28.5" x14ac:dyDescent="0.25">
      <c r="A35" s="33" t="s">
        <v>232</v>
      </c>
      <c r="B35" s="12" t="s">
        <v>226</v>
      </c>
      <c r="C35" s="12" t="s">
        <v>224</v>
      </c>
      <c r="D35" s="4" t="s">
        <v>65</v>
      </c>
      <c r="E35" s="4" t="s">
        <v>65</v>
      </c>
      <c r="F35" s="4" t="s">
        <v>65</v>
      </c>
      <c r="G35" s="6" t="s">
        <v>65</v>
      </c>
    </row>
    <row r="36" spans="1:7" x14ac:dyDescent="0.25">
      <c r="A36" s="36" t="s">
        <v>147</v>
      </c>
      <c r="B36" s="36"/>
      <c r="C36" s="36"/>
      <c r="D36" s="37"/>
      <c r="E36" s="37"/>
      <c r="F36" s="37"/>
      <c r="G36" s="39"/>
    </row>
    <row r="37" spans="1:7" x14ac:dyDescent="0.25">
      <c r="A37" s="33" t="s">
        <v>11</v>
      </c>
      <c r="B37" s="33" t="s">
        <v>222</v>
      </c>
      <c r="C37" s="12" t="s">
        <v>223</v>
      </c>
      <c r="D37" s="4">
        <v>158</v>
      </c>
      <c r="E37" s="4">
        <v>5899.5190000000002</v>
      </c>
      <c r="F37" s="4">
        <v>27822.079651949902</v>
      </c>
      <c r="G37" s="6">
        <v>4.72</v>
      </c>
    </row>
    <row r="38" spans="1:7" ht="28.5" x14ac:dyDescent="0.25">
      <c r="A38" s="33" t="s">
        <v>11</v>
      </c>
      <c r="B38" s="33" t="s">
        <v>222</v>
      </c>
      <c r="C38" s="12" t="s">
        <v>224</v>
      </c>
      <c r="D38" s="4">
        <v>88</v>
      </c>
      <c r="E38" s="4">
        <v>2949.21</v>
      </c>
      <c r="F38" s="4">
        <v>9712.2980000000007</v>
      </c>
      <c r="G38" s="6">
        <v>3.29</v>
      </c>
    </row>
    <row r="39" spans="1:7" ht="28.5" x14ac:dyDescent="0.25">
      <c r="A39" s="33" t="s">
        <v>11</v>
      </c>
      <c r="B39" s="12" t="s">
        <v>225</v>
      </c>
      <c r="C39" s="12" t="s">
        <v>224</v>
      </c>
      <c r="D39" s="4">
        <v>6</v>
      </c>
      <c r="E39" s="4">
        <v>823.19799999999998</v>
      </c>
      <c r="F39" s="4">
        <v>2765.8879999999999</v>
      </c>
      <c r="G39" s="6">
        <v>3.36</v>
      </c>
    </row>
    <row r="40" spans="1:7" ht="28.5" x14ac:dyDescent="0.25">
      <c r="A40" s="33" t="s">
        <v>11</v>
      </c>
      <c r="B40" s="12" t="s">
        <v>226</v>
      </c>
      <c r="C40" s="12" t="s">
        <v>224</v>
      </c>
      <c r="D40" s="4">
        <v>12</v>
      </c>
      <c r="E40" s="4">
        <v>432.84100000000001</v>
      </c>
      <c r="F40" s="4">
        <v>2113.6039999999998</v>
      </c>
      <c r="G40" s="6">
        <v>4.88</v>
      </c>
    </row>
    <row r="41" spans="1:7" x14ac:dyDescent="0.25">
      <c r="A41" s="33" t="s">
        <v>12</v>
      </c>
      <c r="B41" s="33" t="s">
        <v>222</v>
      </c>
      <c r="C41" s="12" t="s">
        <v>223</v>
      </c>
      <c r="D41" s="4">
        <v>41</v>
      </c>
      <c r="E41" s="4">
        <v>2470.2489999999998</v>
      </c>
      <c r="F41" s="4">
        <v>6572.0950000000003</v>
      </c>
      <c r="G41" s="6">
        <v>2.66</v>
      </c>
    </row>
    <row r="42" spans="1:7" ht="28.5" x14ac:dyDescent="0.25">
      <c r="A42" s="33" t="s">
        <v>12</v>
      </c>
      <c r="B42" s="33" t="s">
        <v>222</v>
      </c>
      <c r="C42" s="12" t="s">
        <v>224</v>
      </c>
      <c r="D42" s="4">
        <v>20</v>
      </c>
      <c r="E42" s="4">
        <v>1046.9760000000001</v>
      </c>
      <c r="F42" s="4">
        <v>2415.0659999999998</v>
      </c>
      <c r="G42" s="6">
        <v>2.31</v>
      </c>
    </row>
    <row r="43" spans="1:7" ht="28.5" x14ac:dyDescent="0.25">
      <c r="A43" s="33" t="s">
        <v>12</v>
      </c>
      <c r="B43" s="12" t="s">
        <v>226</v>
      </c>
      <c r="C43" s="12" t="s">
        <v>224</v>
      </c>
      <c r="D43" s="4">
        <v>11</v>
      </c>
      <c r="E43" s="4">
        <v>63.843000000000004</v>
      </c>
      <c r="F43" s="4">
        <v>504.66199999999998</v>
      </c>
      <c r="G43" s="6">
        <v>7.9</v>
      </c>
    </row>
    <row r="44" spans="1:7" x14ac:dyDescent="0.25">
      <c r="A44" s="33" t="s">
        <v>232</v>
      </c>
      <c r="B44" s="33" t="s">
        <v>222</v>
      </c>
      <c r="C44" s="12" t="s">
        <v>223</v>
      </c>
      <c r="D44" s="4">
        <v>22</v>
      </c>
      <c r="E44" s="4">
        <v>111.73577255736799</v>
      </c>
      <c r="F44" s="4">
        <v>1008.375</v>
      </c>
      <c r="G44" s="6">
        <v>9.02</v>
      </c>
    </row>
    <row r="45" spans="1:7" ht="28.5" x14ac:dyDescent="0.25">
      <c r="A45" s="33" t="s">
        <v>232</v>
      </c>
      <c r="B45" s="33" t="s">
        <v>222</v>
      </c>
      <c r="C45" s="12" t="s">
        <v>224</v>
      </c>
      <c r="D45" s="4">
        <v>4</v>
      </c>
      <c r="E45" s="4">
        <v>133.6</v>
      </c>
      <c r="F45" s="4">
        <v>1149.241</v>
      </c>
      <c r="G45" s="6">
        <v>8.6</v>
      </c>
    </row>
    <row r="46" spans="1:7" ht="28.5" x14ac:dyDescent="0.25">
      <c r="A46" s="33" t="s">
        <v>232</v>
      </c>
      <c r="B46" s="12" t="s">
        <v>226</v>
      </c>
      <c r="C46" s="12" t="s">
        <v>224</v>
      </c>
      <c r="D46" s="4">
        <v>3</v>
      </c>
      <c r="E46" s="4">
        <v>195.04</v>
      </c>
      <c r="F46" s="4">
        <v>1624.454</v>
      </c>
      <c r="G46" s="6">
        <v>8.33</v>
      </c>
    </row>
    <row r="47" spans="1:7" x14ac:dyDescent="0.25">
      <c r="A47" s="36" t="s">
        <v>146</v>
      </c>
      <c r="B47" s="36"/>
      <c r="C47" s="36"/>
      <c r="D47" s="37"/>
      <c r="E47" s="37"/>
      <c r="F47" s="37"/>
      <c r="G47" s="39"/>
    </row>
    <row r="48" spans="1:7" x14ac:dyDescent="0.25">
      <c r="A48" s="33" t="s">
        <v>11</v>
      </c>
      <c r="B48" s="33" t="s">
        <v>222</v>
      </c>
      <c r="C48" s="12" t="s">
        <v>223</v>
      </c>
      <c r="D48" s="4">
        <v>411</v>
      </c>
      <c r="E48" s="4">
        <v>38647.961000000003</v>
      </c>
      <c r="F48" s="4">
        <v>209571.372</v>
      </c>
      <c r="G48" s="6">
        <v>5.42</v>
      </c>
    </row>
    <row r="49" spans="1:7" ht="28.5" x14ac:dyDescent="0.25">
      <c r="A49" s="33" t="s">
        <v>11</v>
      </c>
      <c r="B49" s="33" t="s">
        <v>222</v>
      </c>
      <c r="C49" s="12" t="s">
        <v>224</v>
      </c>
      <c r="D49" s="4">
        <v>231</v>
      </c>
      <c r="E49" s="4">
        <v>12587.544</v>
      </c>
      <c r="F49" s="4">
        <v>42985.785000000003</v>
      </c>
      <c r="G49" s="6">
        <v>3.41</v>
      </c>
    </row>
    <row r="50" spans="1:7" ht="28.5" x14ac:dyDescent="0.25">
      <c r="A50" s="33" t="s">
        <v>11</v>
      </c>
      <c r="B50" s="12" t="s">
        <v>225</v>
      </c>
      <c r="C50" s="12" t="s">
        <v>224</v>
      </c>
      <c r="D50" s="4">
        <v>48</v>
      </c>
      <c r="E50" s="4">
        <v>565.52700000000004</v>
      </c>
      <c r="F50" s="4">
        <v>2012.8989999999999</v>
      </c>
      <c r="G50" s="6">
        <v>3.56</v>
      </c>
    </row>
    <row r="51" spans="1:7" ht="28.5" x14ac:dyDescent="0.25">
      <c r="A51" s="33" t="s">
        <v>11</v>
      </c>
      <c r="B51" s="12" t="s">
        <v>226</v>
      </c>
      <c r="C51" s="12" t="s">
        <v>224</v>
      </c>
      <c r="D51" s="4">
        <v>27</v>
      </c>
      <c r="E51" s="4">
        <v>307.04899999999998</v>
      </c>
      <c r="F51" s="4">
        <v>1094.51</v>
      </c>
      <c r="G51" s="6">
        <v>3.56</v>
      </c>
    </row>
    <row r="52" spans="1:7" x14ac:dyDescent="0.25">
      <c r="A52" s="33" t="s">
        <v>12</v>
      </c>
      <c r="B52" s="33" t="s">
        <v>222</v>
      </c>
      <c r="C52" s="12" t="s">
        <v>223</v>
      </c>
      <c r="D52" s="4">
        <v>70</v>
      </c>
      <c r="E52" s="4">
        <v>10127.549000000001</v>
      </c>
      <c r="F52" s="4">
        <v>23473.481</v>
      </c>
      <c r="G52" s="6">
        <v>2.3199999999999998</v>
      </c>
    </row>
    <row r="53" spans="1:7" ht="28.5" x14ac:dyDescent="0.25">
      <c r="A53" s="33" t="s">
        <v>12</v>
      </c>
      <c r="B53" s="33" t="s">
        <v>222</v>
      </c>
      <c r="C53" s="12" t="s">
        <v>224</v>
      </c>
      <c r="D53" s="4">
        <v>23</v>
      </c>
      <c r="E53" s="4">
        <v>1627.6479999999999</v>
      </c>
      <c r="F53" s="4">
        <v>3136.0549999999998</v>
      </c>
      <c r="G53" s="6">
        <v>1.93</v>
      </c>
    </row>
    <row r="54" spans="1:7" ht="28.5" x14ac:dyDescent="0.25">
      <c r="A54" s="33" t="s">
        <v>12</v>
      </c>
      <c r="B54" s="12" t="s">
        <v>226</v>
      </c>
      <c r="C54" s="12" t="s">
        <v>224</v>
      </c>
      <c r="D54" s="4" t="s">
        <v>65</v>
      </c>
      <c r="E54" s="4" t="s">
        <v>65</v>
      </c>
      <c r="F54" s="4" t="s">
        <v>65</v>
      </c>
      <c r="G54" s="6" t="s">
        <v>65</v>
      </c>
    </row>
    <row r="55" spans="1:7" x14ac:dyDescent="0.25">
      <c r="A55" s="33" t="s">
        <v>232</v>
      </c>
      <c r="B55" s="33" t="s">
        <v>222</v>
      </c>
      <c r="C55" s="12" t="s">
        <v>223</v>
      </c>
      <c r="D55" s="4">
        <v>33</v>
      </c>
      <c r="E55" s="4">
        <v>273.02329372363801</v>
      </c>
      <c r="F55" s="4">
        <v>1348.598</v>
      </c>
      <c r="G55" s="6">
        <v>4.9400000000000004</v>
      </c>
    </row>
    <row r="56" spans="1:7" ht="28.5" x14ac:dyDescent="0.25">
      <c r="A56" s="33" t="s">
        <v>232</v>
      </c>
      <c r="B56" s="33" t="s">
        <v>222</v>
      </c>
      <c r="C56" s="12" t="s">
        <v>224</v>
      </c>
      <c r="D56" s="4">
        <v>3</v>
      </c>
      <c r="E56" s="4">
        <v>1.6</v>
      </c>
      <c r="F56" s="4">
        <v>27</v>
      </c>
      <c r="G56" s="6">
        <v>16.88</v>
      </c>
    </row>
    <row r="57" spans="1:7" x14ac:dyDescent="0.25">
      <c r="A57" s="36" t="s">
        <v>149</v>
      </c>
      <c r="B57" s="36"/>
      <c r="C57" s="36"/>
      <c r="D57" s="37"/>
      <c r="E57" s="37"/>
      <c r="F57" s="37"/>
      <c r="G57" s="39"/>
    </row>
    <row r="58" spans="1:7" x14ac:dyDescent="0.25">
      <c r="A58" s="33" t="s">
        <v>11</v>
      </c>
      <c r="B58" s="33" t="s">
        <v>222</v>
      </c>
      <c r="C58" s="12" t="s">
        <v>223</v>
      </c>
      <c r="D58" s="4">
        <v>211</v>
      </c>
      <c r="E58" s="4">
        <v>5251.7619999999997</v>
      </c>
      <c r="F58" s="4">
        <v>29052.866000000002</v>
      </c>
      <c r="G58" s="6">
        <v>5.53</v>
      </c>
    </row>
    <row r="59" spans="1:7" ht="28.5" x14ac:dyDescent="0.25">
      <c r="A59" s="33" t="s">
        <v>11</v>
      </c>
      <c r="B59" s="33" t="s">
        <v>222</v>
      </c>
      <c r="C59" s="12" t="s">
        <v>224</v>
      </c>
      <c r="D59" s="4">
        <v>59</v>
      </c>
      <c r="E59" s="4">
        <v>1201.3430000000001</v>
      </c>
      <c r="F59" s="4">
        <v>5204.5379999999996</v>
      </c>
      <c r="G59" s="6">
        <v>4.33</v>
      </c>
    </row>
    <row r="60" spans="1:7" ht="28.5" x14ac:dyDescent="0.25">
      <c r="A60" s="33" t="s">
        <v>11</v>
      </c>
      <c r="B60" s="12" t="s">
        <v>225</v>
      </c>
      <c r="C60" s="12" t="s">
        <v>224</v>
      </c>
      <c r="D60" s="4">
        <v>13</v>
      </c>
      <c r="E60" s="4">
        <v>48.51</v>
      </c>
      <c r="F60" s="4">
        <v>217.678</v>
      </c>
      <c r="G60" s="6">
        <v>4.49</v>
      </c>
    </row>
    <row r="61" spans="1:7" ht="28.5" x14ac:dyDescent="0.25">
      <c r="A61" s="33" t="s">
        <v>11</v>
      </c>
      <c r="B61" s="12" t="s">
        <v>226</v>
      </c>
      <c r="C61" s="12" t="s">
        <v>224</v>
      </c>
      <c r="D61" s="4">
        <v>19</v>
      </c>
      <c r="E61" s="4">
        <v>119.58499999999999</v>
      </c>
      <c r="F61" s="4">
        <v>347.47899999999998</v>
      </c>
      <c r="G61" s="6">
        <v>2.91</v>
      </c>
    </row>
    <row r="62" spans="1:7" x14ac:dyDescent="0.25">
      <c r="A62" s="33" t="s">
        <v>232</v>
      </c>
      <c r="B62" s="33" t="s">
        <v>222</v>
      </c>
      <c r="C62" s="12" t="s">
        <v>223</v>
      </c>
      <c r="D62" s="4">
        <v>7</v>
      </c>
      <c r="E62" s="4">
        <v>18.704000000000001</v>
      </c>
      <c r="F62" s="4">
        <v>186.16300000000001</v>
      </c>
      <c r="G62" s="6">
        <v>9.9499999999999993</v>
      </c>
    </row>
    <row r="63" spans="1:7" ht="28.5" x14ac:dyDescent="0.25">
      <c r="A63" s="33" t="s">
        <v>232</v>
      </c>
      <c r="B63" s="33" t="s">
        <v>222</v>
      </c>
      <c r="C63" s="12" t="s">
        <v>224</v>
      </c>
      <c r="D63" s="4" t="s">
        <v>65</v>
      </c>
      <c r="E63" s="4" t="s">
        <v>65</v>
      </c>
      <c r="F63" s="4" t="s">
        <v>65</v>
      </c>
      <c r="G63" s="6" t="s">
        <v>65</v>
      </c>
    </row>
    <row r="64" spans="1:7" x14ac:dyDescent="0.25">
      <c r="A64" s="36" t="s">
        <v>145</v>
      </c>
      <c r="B64" s="36"/>
      <c r="C64" s="36"/>
      <c r="D64" s="37"/>
      <c r="E64" s="37"/>
      <c r="F64" s="37"/>
      <c r="G64" s="39"/>
    </row>
    <row r="65" spans="1:7" x14ac:dyDescent="0.25">
      <c r="A65" s="33" t="s">
        <v>11</v>
      </c>
      <c r="B65" s="33" t="s">
        <v>222</v>
      </c>
      <c r="C65" s="12" t="s">
        <v>223</v>
      </c>
      <c r="D65" s="4">
        <v>335</v>
      </c>
      <c r="E65" s="4">
        <v>5025.2489999999998</v>
      </c>
      <c r="F65" s="4">
        <v>26045.876</v>
      </c>
      <c r="G65" s="6">
        <v>5.18</v>
      </c>
    </row>
    <row r="66" spans="1:7" ht="28.5" x14ac:dyDescent="0.25">
      <c r="A66" s="33" t="s">
        <v>11</v>
      </c>
      <c r="B66" s="33" t="s">
        <v>222</v>
      </c>
      <c r="C66" s="12" t="s">
        <v>224</v>
      </c>
      <c r="D66" s="4">
        <v>178</v>
      </c>
      <c r="E66" s="4">
        <v>3822.9250000000002</v>
      </c>
      <c r="F66" s="4">
        <v>12989.2436</v>
      </c>
      <c r="G66" s="6">
        <v>3.4</v>
      </c>
    </row>
    <row r="67" spans="1:7" ht="28.5" x14ac:dyDescent="0.25">
      <c r="A67" s="33" t="s">
        <v>11</v>
      </c>
      <c r="B67" s="12" t="s">
        <v>225</v>
      </c>
      <c r="C67" s="12" t="s">
        <v>224</v>
      </c>
      <c r="D67" s="4">
        <v>5</v>
      </c>
      <c r="E67" s="4">
        <v>165.63300000000001</v>
      </c>
      <c r="F67" s="4">
        <v>354.541</v>
      </c>
      <c r="G67" s="6">
        <v>2.14</v>
      </c>
    </row>
    <row r="68" spans="1:7" ht="28.5" x14ac:dyDescent="0.25">
      <c r="A68" s="33" t="s">
        <v>11</v>
      </c>
      <c r="B68" s="12" t="s">
        <v>226</v>
      </c>
      <c r="C68" s="12" t="s">
        <v>224</v>
      </c>
      <c r="D68" s="4">
        <v>10</v>
      </c>
      <c r="E68" s="4">
        <v>91.316999999999993</v>
      </c>
      <c r="F68" s="4">
        <v>391.65600000000001</v>
      </c>
      <c r="G68" s="6">
        <v>4.29</v>
      </c>
    </row>
    <row r="69" spans="1:7" x14ac:dyDescent="0.25">
      <c r="A69" s="33" t="s">
        <v>12</v>
      </c>
      <c r="B69" s="33" t="s">
        <v>222</v>
      </c>
      <c r="C69" s="12" t="s">
        <v>223</v>
      </c>
      <c r="D69" s="4">
        <v>202</v>
      </c>
      <c r="E69" s="4">
        <v>3422.7</v>
      </c>
      <c r="F69" s="4">
        <v>8334.3979999999992</v>
      </c>
      <c r="G69" s="6">
        <v>2.44</v>
      </c>
    </row>
    <row r="70" spans="1:7" ht="28.5" x14ac:dyDescent="0.25">
      <c r="A70" s="33" t="s">
        <v>12</v>
      </c>
      <c r="B70" s="33" t="s">
        <v>222</v>
      </c>
      <c r="C70" s="12" t="s">
        <v>224</v>
      </c>
      <c r="D70" s="4">
        <v>75</v>
      </c>
      <c r="E70" s="4">
        <v>1798.077</v>
      </c>
      <c r="F70" s="4">
        <v>2602.2950000000001</v>
      </c>
      <c r="G70" s="6">
        <v>1.45</v>
      </c>
    </row>
    <row r="71" spans="1:7" ht="28.5" x14ac:dyDescent="0.25">
      <c r="A71" s="33" t="s">
        <v>12</v>
      </c>
      <c r="B71" s="12" t="s">
        <v>226</v>
      </c>
      <c r="C71" s="12" t="s">
        <v>224</v>
      </c>
      <c r="D71" s="4">
        <v>6</v>
      </c>
      <c r="E71" s="4">
        <v>130.70400000000001</v>
      </c>
      <c r="F71" s="4">
        <v>122.84</v>
      </c>
      <c r="G71" s="6">
        <v>0.94</v>
      </c>
    </row>
    <row r="72" spans="1:7" x14ac:dyDescent="0.25">
      <c r="A72" s="33" t="s">
        <v>232</v>
      </c>
      <c r="B72" s="33" t="s">
        <v>222</v>
      </c>
      <c r="C72" s="12" t="s">
        <v>223</v>
      </c>
      <c r="D72" s="4">
        <v>34</v>
      </c>
      <c r="E72" s="4">
        <v>47.908999999999999</v>
      </c>
      <c r="F72" s="4">
        <v>407.077</v>
      </c>
      <c r="G72" s="6">
        <v>8.5</v>
      </c>
    </row>
    <row r="73" spans="1:7" ht="28.5" x14ac:dyDescent="0.25">
      <c r="A73" s="38" t="s">
        <v>232</v>
      </c>
      <c r="B73" s="38" t="s">
        <v>222</v>
      </c>
      <c r="C73" s="13" t="s">
        <v>224</v>
      </c>
      <c r="D73" s="15">
        <v>7</v>
      </c>
      <c r="E73" s="15">
        <v>14.701000000000001</v>
      </c>
      <c r="F73" s="15">
        <v>122.29300000000001</v>
      </c>
      <c r="G73" s="14">
        <v>8.32</v>
      </c>
    </row>
    <row r="75" spans="1:7" ht="120" customHeight="1" x14ac:dyDescent="0.25">
      <c r="A75" s="31" t="s">
        <v>236</v>
      </c>
      <c r="B75" s="30"/>
      <c r="C75" s="30"/>
      <c r="D75" s="30"/>
      <c r="E75" s="30"/>
      <c r="F75" s="30"/>
      <c r="G75" s="30"/>
    </row>
    <row r="76" spans="1:7" x14ac:dyDescent="0.25">
      <c r="A76" s="31" t="s">
        <v>30</v>
      </c>
      <c r="B76" s="30"/>
      <c r="C76" s="30"/>
      <c r="D76" s="30"/>
      <c r="E76" s="30"/>
      <c r="F76" s="30"/>
      <c r="G76" s="30"/>
    </row>
    <row r="77" spans="1:7" x14ac:dyDescent="0.25">
      <c r="A77" s="31" t="s">
        <v>31</v>
      </c>
      <c r="B77" s="30"/>
      <c r="C77" s="30"/>
      <c r="D77" s="30"/>
      <c r="E77" s="30"/>
      <c r="F77" s="30"/>
      <c r="G77" s="30"/>
    </row>
  </sheetData>
  <mergeCells count="49">
    <mergeCell ref="B69:B70"/>
    <mergeCell ref="B72:B73"/>
    <mergeCell ref="I1:K2"/>
    <mergeCell ref="B52:B53"/>
    <mergeCell ref="B55:B56"/>
    <mergeCell ref="B58:B59"/>
    <mergeCell ref="B62:B63"/>
    <mergeCell ref="B65:B66"/>
    <mergeCell ref="B33:B34"/>
    <mergeCell ref="B37:B38"/>
    <mergeCell ref="B41:B42"/>
    <mergeCell ref="B44:B45"/>
    <mergeCell ref="B48:B49"/>
    <mergeCell ref="B6:B7"/>
    <mergeCell ref="B10:B11"/>
    <mergeCell ref="B13:B14"/>
    <mergeCell ref="B16:B17"/>
    <mergeCell ref="B20:B21"/>
    <mergeCell ref="A58:A61"/>
    <mergeCell ref="A62:A63"/>
    <mergeCell ref="A65:A68"/>
    <mergeCell ref="A23:A24"/>
    <mergeCell ref="A26:A29"/>
    <mergeCell ref="A30:A32"/>
    <mergeCell ref="A33:A35"/>
    <mergeCell ref="A37:A40"/>
    <mergeCell ref="A69:A71"/>
    <mergeCell ref="A72:A73"/>
    <mergeCell ref="A41:A43"/>
    <mergeCell ref="A44:A46"/>
    <mergeCell ref="A48:A51"/>
    <mergeCell ref="A52:A54"/>
    <mergeCell ref="A55:A56"/>
    <mergeCell ref="A1:G1"/>
    <mergeCell ref="A75:G75"/>
    <mergeCell ref="A76:G76"/>
    <mergeCell ref="A77:G77"/>
    <mergeCell ref="A5:G5"/>
    <mergeCell ref="A15:G15"/>
    <mergeCell ref="A25:G25"/>
    <mergeCell ref="A36:G36"/>
    <mergeCell ref="A47:G47"/>
    <mergeCell ref="A57:G57"/>
    <mergeCell ref="A64:G64"/>
    <mergeCell ref="A6:A9"/>
    <mergeCell ref="A10:A12"/>
    <mergeCell ref="A13:A14"/>
    <mergeCell ref="A16:A19"/>
    <mergeCell ref="A20:A22"/>
  </mergeCells>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0"/>
  <sheetViews>
    <sheetView workbookViewId="0"/>
  </sheetViews>
  <sheetFormatPr baseColWidth="10" defaultRowHeight="15" x14ac:dyDescent="0.25"/>
  <cols>
    <col min="1" max="1" width="12.7109375" customWidth="1"/>
    <col min="2" max="2" width="18.7109375" customWidth="1"/>
    <col min="3" max="3" width="16.7109375" customWidth="1"/>
    <col min="4" max="4" width="12.7109375" customWidth="1"/>
    <col min="5" max="6" width="9.7109375" customWidth="1"/>
    <col min="7" max="7" width="7.7109375" customWidth="1"/>
  </cols>
  <sheetData>
    <row r="1" spans="1:11" ht="30" customHeight="1" x14ac:dyDescent="0.25">
      <c r="A1" s="29" t="s">
        <v>237</v>
      </c>
      <c r="B1" s="30"/>
      <c r="C1" s="30"/>
      <c r="D1" s="30"/>
      <c r="E1" s="30"/>
      <c r="F1" s="30"/>
      <c r="G1" s="30"/>
      <c r="I1" s="32" t="str">
        <f>HYPERLINK("#'Sommaire'!A1", "Retour sommaire")</f>
        <v>Retour sommaire</v>
      </c>
      <c r="J1" s="30"/>
      <c r="K1" s="30"/>
    </row>
    <row r="2" spans="1:11" x14ac:dyDescent="0.25">
      <c r="I2" s="30"/>
      <c r="J2" s="30"/>
      <c r="K2" s="30"/>
    </row>
    <row r="3" spans="1:11" ht="42.75" x14ac:dyDescent="0.25">
      <c r="A3" s="2" t="s">
        <v>0</v>
      </c>
      <c r="B3" s="2" t="s">
        <v>217</v>
      </c>
      <c r="C3" s="2" t="s">
        <v>218</v>
      </c>
      <c r="D3" s="2" t="s">
        <v>219</v>
      </c>
      <c r="E3" s="2" t="s">
        <v>2</v>
      </c>
      <c r="F3" s="2" t="s">
        <v>3</v>
      </c>
      <c r="G3" s="2" t="s">
        <v>220</v>
      </c>
    </row>
    <row r="4" spans="1:11" ht="42.75" x14ac:dyDescent="0.25">
      <c r="A4" s="25" t="s">
        <v>5</v>
      </c>
      <c r="B4" s="25" t="s">
        <v>38</v>
      </c>
      <c r="C4" s="25" t="s">
        <v>38</v>
      </c>
      <c r="D4" s="25" t="s">
        <v>6</v>
      </c>
      <c r="E4" s="25" t="s">
        <v>53</v>
      </c>
      <c r="F4" s="25" t="s">
        <v>8</v>
      </c>
      <c r="G4" s="25" t="s">
        <v>9</v>
      </c>
    </row>
    <row r="5" spans="1:11" x14ac:dyDescent="0.25">
      <c r="A5" s="36" t="s">
        <v>162</v>
      </c>
      <c r="B5" s="36"/>
      <c r="C5" s="36"/>
      <c r="D5" s="37"/>
      <c r="E5" s="37"/>
      <c r="F5" s="37"/>
      <c r="G5" s="39"/>
    </row>
    <row r="6" spans="1:11" x14ac:dyDescent="0.25">
      <c r="A6" s="33" t="s">
        <v>11</v>
      </c>
      <c r="B6" s="33" t="s">
        <v>222</v>
      </c>
      <c r="C6" s="12" t="s">
        <v>223</v>
      </c>
      <c r="D6" s="4">
        <v>130</v>
      </c>
      <c r="E6" s="4">
        <v>7423.2916800000003</v>
      </c>
      <c r="F6" s="4">
        <v>33585.777000000002</v>
      </c>
      <c r="G6" s="6">
        <v>4.5199999999999996</v>
      </c>
    </row>
    <row r="7" spans="1:11" ht="28.5" x14ac:dyDescent="0.25">
      <c r="A7" s="33" t="s">
        <v>11</v>
      </c>
      <c r="B7" s="33" t="s">
        <v>222</v>
      </c>
      <c r="C7" s="12" t="s">
        <v>224</v>
      </c>
      <c r="D7" s="4">
        <v>179</v>
      </c>
      <c r="E7" s="4">
        <v>14179.960999999999</v>
      </c>
      <c r="F7" s="4">
        <v>50410.146500000003</v>
      </c>
      <c r="G7" s="6">
        <v>3.56</v>
      </c>
    </row>
    <row r="8" spans="1:11" ht="28.5" x14ac:dyDescent="0.25">
      <c r="A8" s="33" t="s">
        <v>11</v>
      </c>
      <c r="B8" s="12" t="s">
        <v>225</v>
      </c>
      <c r="C8" s="12" t="s">
        <v>224</v>
      </c>
      <c r="D8" s="4">
        <v>43</v>
      </c>
      <c r="E8" s="4">
        <v>1462.944</v>
      </c>
      <c r="F8" s="4">
        <v>2843.7109999999998</v>
      </c>
      <c r="G8" s="6">
        <v>1.94</v>
      </c>
    </row>
    <row r="9" spans="1:11" ht="28.5" x14ac:dyDescent="0.25">
      <c r="A9" s="33" t="s">
        <v>11</v>
      </c>
      <c r="B9" s="12" t="s">
        <v>226</v>
      </c>
      <c r="C9" s="12" t="s">
        <v>224</v>
      </c>
      <c r="D9" s="4">
        <v>30</v>
      </c>
      <c r="E9" s="4">
        <v>2044.838</v>
      </c>
      <c r="F9" s="4">
        <v>3729.8290000000002</v>
      </c>
      <c r="G9" s="6">
        <v>1.82</v>
      </c>
    </row>
    <row r="10" spans="1:11" x14ac:dyDescent="0.25">
      <c r="A10" s="33" t="s">
        <v>12</v>
      </c>
      <c r="B10" s="33" t="s">
        <v>222</v>
      </c>
      <c r="C10" s="12" t="s">
        <v>223</v>
      </c>
      <c r="D10" s="4">
        <v>48</v>
      </c>
      <c r="E10" s="4">
        <v>10070.037</v>
      </c>
      <c r="F10" s="4">
        <v>21652.138999999999</v>
      </c>
      <c r="G10" s="6">
        <v>2.15</v>
      </c>
    </row>
    <row r="11" spans="1:11" ht="28.5" x14ac:dyDescent="0.25">
      <c r="A11" s="33" t="s">
        <v>12</v>
      </c>
      <c r="B11" s="33" t="s">
        <v>222</v>
      </c>
      <c r="C11" s="12" t="s">
        <v>224</v>
      </c>
      <c r="D11" s="4">
        <v>60</v>
      </c>
      <c r="E11" s="4">
        <v>5053.415</v>
      </c>
      <c r="F11" s="4">
        <v>9432.6620000000003</v>
      </c>
      <c r="G11" s="6">
        <v>1.87</v>
      </c>
    </row>
    <row r="12" spans="1:11" ht="28.5" x14ac:dyDescent="0.25">
      <c r="A12" s="33" t="s">
        <v>12</v>
      </c>
      <c r="B12" s="12" t="s">
        <v>226</v>
      </c>
      <c r="C12" s="12" t="s">
        <v>224</v>
      </c>
      <c r="D12" s="4" t="s">
        <v>65</v>
      </c>
      <c r="E12" s="4" t="s">
        <v>65</v>
      </c>
      <c r="F12" s="4" t="s">
        <v>65</v>
      </c>
      <c r="G12" s="6" t="s">
        <v>65</v>
      </c>
    </row>
    <row r="13" spans="1:11" x14ac:dyDescent="0.25">
      <c r="A13" s="33" t="s">
        <v>232</v>
      </c>
      <c r="B13" s="33" t="s">
        <v>222</v>
      </c>
      <c r="C13" s="12" t="s">
        <v>223</v>
      </c>
      <c r="D13" s="4" t="s">
        <v>65</v>
      </c>
      <c r="E13" s="4" t="s">
        <v>65</v>
      </c>
      <c r="F13" s="4" t="s">
        <v>65</v>
      </c>
      <c r="G13" s="6" t="s">
        <v>65</v>
      </c>
    </row>
    <row r="14" spans="1:11" ht="28.5" x14ac:dyDescent="0.25">
      <c r="A14" s="33" t="s">
        <v>232</v>
      </c>
      <c r="B14" s="33" t="s">
        <v>222</v>
      </c>
      <c r="C14" s="12" t="s">
        <v>224</v>
      </c>
      <c r="D14" s="4" t="s">
        <v>65</v>
      </c>
      <c r="E14" s="4" t="s">
        <v>65</v>
      </c>
      <c r="F14" s="4" t="s">
        <v>65</v>
      </c>
      <c r="G14" s="6" t="s">
        <v>65</v>
      </c>
    </row>
    <row r="15" spans="1:11" x14ac:dyDescent="0.25">
      <c r="A15" s="36" t="s">
        <v>159</v>
      </c>
      <c r="B15" s="36"/>
      <c r="C15" s="36"/>
      <c r="D15" s="37"/>
      <c r="E15" s="37"/>
      <c r="F15" s="37"/>
      <c r="G15" s="39"/>
    </row>
    <row r="16" spans="1:11" x14ac:dyDescent="0.25">
      <c r="A16" s="33" t="s">
        <v>11</v>
      </c>
      <c r="B16" s="33" t="s">
        <v>222</v>
      </c>
      <c r="C16" s="12" t="s">
        <v>223</v>
      </c>
      <c r="D16" s="4" t="s">
        <v>65</v>
      </c>
      <c r="E16" s="4" t="s">
        <v>65</v>
      </c>
      <c r="F16" s="4" t="s">
        <v>65</v>
      </c>
      <c r="G16" s="6" t="s">
        <v>65</v>
      </c>
    </row>
    <row r="17" spans="1:7" ht="28.5" x14ac:dyDescent="0.25">
      <c r="A17" s="33" t="s">
        <v>11</v>
      </c>
      <c r="B17" s="33" t="s">
        <v>222</v>
      </c>
      <c r="C17" s="12" t="s">
        <v>224</v>
      </c>
      <c r="D17" s="4" t="s">
        <v>65</v>
      </c>
      <c r="E17" s="4" t="s">
        <v>65</v>
      </c>
      <c r="F17" s="4" t="s">
        <v>65</v>
      </c>
      <c r="G17" s="6" t="s">
        <v>65</v>
      </c>
    </row>
    <row r="18" spans="1:7" x14ac:dyDescent="0.25">
      <c r="A18" s="33" t="s">
        <v>12</v>
      </c>
      <c r="B18" s="33" t="s">
        <v>222</v>
      </c>
      <c r="C18" s="12" t="s">
        <v>223</v>
      </c>
      <c r="D18" s="4">
        <v>25</v>
      </c>
      <c r="E18" s="4">
        <v>3442.7539999999999</v>
      </c>
      <c r="F18" s="4">
        <v>7948.23</v>
      </c>
      <c r="G18" s="6">
        <v>2.31</v>
      </c>
    </row>
    <row r="19" spans="1:7" ht="28.5" x14ac:dyDescent="0.25">
      <c r="A19" s="33" t="s">
        <v>12</v>
      </c>
      <c r="B19" s="33" t="s">
        <v>222</v>
      </c>
      <c r="C19" s="12" t="s">
        <v>224</v>
      </c>
      <c r="D19" s="4">
        <v>3</v>
      </c>
      <c r="E19" s="4">
        <v>457.36900000000003</v>
      </c>
      <c r="F19" s="4">
        <v>833.22</v>
      </c>
      <c r="G19" s="6">
        <v>1.82</v>
      </c>
    </row>
    <row r="20" spans="1:7" ht="28.5" x14ac:dyDescent="0.25">
      <c r="A20" s="33" t="s">
        <v>12</v>
      </c>
      <c r="B20" s="12" t="s">
        <v>226</v>
      </c>
      <c r="C20" s="12" t="s">
        <v>224</v>
      </c>
      <c r="D20" s="4" t="s">
        <v>65</v>
      </c>
      <c r="E20" s="4" t="s">
        <v>65</v>
      </c>
      <c r="F20" s="4" t="s">
        <v>65</v>
      </c>
      <c r="G20" s="6" t="s">
        <v>65</v>
      </c>
    </row>
    <row r="21" spans="1:7" x14ac:dyDescent="0.25">
      <c r="A21" s="33" t="s">
        <v>232</v>
      </c>
      <c r="B21" s="33" t="s">
        <v>222</v>
      </c>
      <c r="C21" s="12" t="s">
        <v>223</v>
      </c>
      <c r="D21" s="4" t="s">
        <v>65</v>
      </c>
      <c r="E21" s="4" t="s">
        <v>65</v>
      </c>
      <c r="F21" s="4" t="s">
        <v>65</v>
      </c>
      <c r="G21" s="6" t="s">
        <v>65</v>
      </c>
    </row>
    <row r="22" spans="1:7" ht="28.5" x14ac:dyDescent="0.25">
      <c r="A22" s="33" t="s">
        <v>232</v>
      </c>
      <c r="B22" s="33" t="s">
        <v>222</v>
      </c>
      <c r="C22" s="12" t="s">
        <v>224</v>
      </c>
      <c r="D22" s="4" t="s">
        <v>65</v>
      </c>
      <c r="E22" s="4" t="s">
        <v>65</v>
      </c>
      <c r="F22" s="4" t="s">
        <v>65</v>
      </c>
      <c r="G22" s="6" t="s">
        <v>65</v>
      </c>
    </row>
    <row r="23" spans="1:7" x14ac:dyDescent="0.25">
      <c r="A23" s="36" t="s">
        <v>147</v>
      </c>
      <c r="B23" s="36"/>
      <c r="C23" s="36"/>
      <c r="D23" s="37"/>
      <c r="E23" s="37"/>
      <c r="F23" s="37"/>
      <c r="G23" s="39"/>
    </row>
    <row r="24" spans="1:7" x14ac:dyDescent="0.25">
      <c r="A24" s="33" t="s">
        <v>11</v>
      </c>
      <c r="B24" s="33" t="s">
        <v>222</v>
      </c>
      <c r="C24" s="12" t="s">
        <v>223</v>
      </c>
      <c r="D24" s="4">
        <v>169</v>
      </c>
      <c r="E24" s="4">
        <v>6263.7340000000004</v>
      </c>
      <c r="F24" s="4">
        <v>29433.646651949901</v>
      </c>
      <c r="G24" s="6">
        <v>4.7</v>
      </c>
    </row>
    <row r="25" spans="1:7" ht="28.5" x14ac:dyDescent="0.25">
      <c r="A25" s="33" t="s">
        <v>11</v>
      </c>
      <c r="B25" s="33" t="s">
        <v>222</v>
      </c>
      <c r="C25" s="12" t="s">
        <v>224</v>
      </c>
      <c r="D25" s="4">
        <v>98</v>
      </c>
      <c r="E25" s="4">
        <v>3265.9540000000002</v>
      </c>
      <c r="F25" s="4">
        <v>10808.424234657001</v>
      </c>
      <c r="G25" s="6">
        <v>3.31</v>
      </c>
    </row>
    <row r="26" spans="1:7" ht="28.5" x14ac:dyDescent="0.25">
      <c r="A26" s="33" t="s">
        <v>11</v>
      </c>
      <c r="B26" s="12" t="s">
        <v>225</v>
      </c>
      <c r="C26" s="12" t="s">
        <v>224</v>
      </c>
      <c r="D26" s="4">
        <v>7</v>
      </c>
      <c r="E26" s="4">
        <v>825.19799999999998</v>
      </c>
      <c r="F26" s="4">
        <v>2772.8879999999999</v>
      </c>
      <c r="G26" s="6">
        <v>3.36</v>
      </c>
    </row>
    <row r="27" spans="1:7" ht="28.5" x14ac:dyDescent="0.25">
      <c r="A27" s="33" t="s">
        <v>11</v>
      </c>
      <c r="B27" s="12" t="s">
        <v>226</v>
      </c>
      <c r="C27" s="12" t="s">
        <v>224</v>
      </c>
      <c r="D27" s="4">
        <v>12</v>
      </c>
      <c r="E27" s="4">
        <v>432.84100000000001</v>
      </c>
      <c r="F27" s="4">
        <v>2113.6039999999998</v>
      </c>
      <c r="G27" s="6">
        <v>4.88</v>
      </c>
    </row>
    <row r="28" spans="1:7" x14ac:dyDescent="0.25">
      <c r="A28" s="33" t="s">
        <v>12</v>
      </c>
      <c r="B28" s="33" t="s">
        <v>222</v>
      </c>
      <c r="C28" s="12" t="s">
        <v>223</v>
      </c>
      <c r="D28" s="4">
        <v>47</v>
      </c>
      <c r="E28" s="4">
        <v>3591.9670000000001</v>
      </c>
      <c r="F28" s="4">
        <v>8683.3070000000007</v>
      </c>
      <c r="G28" s="6">
        <v>2.42</v>
      </c>
    </row>
    <row r="29" spans="1:7" ht="28.5" x14ac:dyDescent="0.25">
      <c r="A29" s="33" t="s">
        <v>12</v>
      </c>
      <c r="B29" s="33" t="s">
        <v>222</v>
      </c>
      <c r="C29" s="12" t="s">
        <v>224</v>
      </c>
      <c r="D29" s="4">
        <v>25</v>
      </c>
      <c r="E29" s="4">
        <v>2436.9760000000001</v>
      </c>
      <c r="F29" s="4">
        <v>4625.0659999999998</v>
      </c>
      <c r="G29" s="6">
        <v>1.9</v>
      </c>
    </row>
    <row r="30" spans="1:7" ht="28.5" x14ac:dyDescent="0.25">
      <c r="A30" s="33" t="s">
        <v>12</v>
      </c>
      <c r="B30" s="12" t="s">
        <v>226</v>
      </c>
      <c r="C30" s="12" t="s">
        <v>224</v>
      </c>
      <c r="D30" s="4">
        <v>13</v>
      </c>
      <c r="E30" s="4">
        <v>713.84299999999996</v>
      </c>
      <c r="F30" s="4">
        <v>929.66200000000003</v>
      </c>
      <c r="G30" s="6">
        <v>1.3</v>
      </c>
    </row>
    <row r="31" spans="1:7" x14ac:dyDescent="0.25">
      <c r="A31" s="33" t="s">
        <v>232</v>
      </c>
      <c r="B31" s="33" t="s">
        <v>222</v>
      </c>
      <c r="C31" s="12" t="s">
        <v>223</v>
      </c>
      <c r="D31" s="4">
        <v>30</v>
      </c>
      <c r="E31" s="4">
        <v>1179.5847725573699</v>
      </c>
      <c r="F31" s="4">
        <v>5258.6719999999996</v>
      </c>
      <c r="G31" s="6">
        <v>4.46</v>
      </c>
    </row>
    <row r="32" spans="1:7" ht="28.5" x14ac:dyDescent="0.25">
      <c r="A32" s="33" t="s">
        <v>232</v>
      </c>
      <c r="B32" s="33" t="s">
        <v>222</v>
      </c>
      <c r="C32" s="12" t="s">
        <v>224</v>
      </c>
      <c r="D32" s="4">
        <v>11</v>
      </c>
      <c r="E32" s="4">
        <v>1091.2049999999999</v>
      </c>
      <c r="F32" s="4">
        <v>4787.8029999999999</v>
      </c>
      <c r="G32" s="6">
        <v>4.3899999999999997</v>
      </c>
    </row>
    <row r="33" spans="1:7" ht="28.5" x14ac:dyDescent="0.25">
      <c r="A33" s="33" t="s">
        <v>232</v>
      </c>
      <c r="B33" s="12" t="s">
        <v>226</v>
      </c>
      <c r="C33" s="12" t="s">
        <v>224</v>
      </c>
      <c r="D33" s="4">
        <v>3</v>
      </c>
      <c r="E33" s="4">
        <v>195.04</v>
      </c>
      <c r="F33" s="4">
        <v>1624.454</v>
      </c>
      <c r="G33" s="6">
        <v>8.33</v>
      </c>
    </row>
    <row r="34" spans="1:7" x14ac:dyDescent="0.25">
      <c r="A34" s="36" t="s">
        <v>154</v>
      </c>
      <c r="B34" s="36"/>
      <c r="C34" s="36"/>
      <c r="D34" s="37"/>
      <c r="E34" s="37"/>
      <c r="F34" s="37"/>
      <c r="G34" s="39"/>
    </row>
    <row r="35" spans="1:7" x14ac:dyDescent="0.25">
      <c r="A35" s="33" t="s">
        <v>11</v>
      </c>
      <c r="B35" s="33" t="s">
        <v>222</v>
      </c>
      <c r="C35" s="12" t="s">
        <v>223</v>
      </c>
      <c r="D35" s="4">
        <v>295</v>
      </c>
      <c r="E35" s="4">
        <v>19198.2669380351</v>
      </c>
      <c r="F35" s="4">
        <v>92047.646999999997</v>
      </c>
      <c r="G35" s="6">
        <v>4.79</v>
      </c>
    </row>
    <row r="36" spans="1:7" ht="28.5" x14ac:dyDescent="0.25">
      <c r="A36" s="33" t="s">
        <v>11</v>
      </c>
      <c r="B36" s="33" t="s">
        <v>222</v>
      </c>
      <c r="C36" s="12" t="s">
        <v>224</v>
      </c>
      <c r="D36" s="4">
        <v>213</v>
      </c>
      <c r="E36" s="4">
        <v>12865.03</v>
      </c>
      <c r="F36" s="4">
        <v>40678.201000000001</v>
      </c>
      <c r="G36" s="6">
        <v>3.16</v>
      </c>
    </row>
    <row r="37" spans="1:7" ht="28.5" x14ac:dyDescent="0.25">
      <c r="A37" s="33" t="s">
        <v>11</v>
      </c>
      <c r="B37" s="12" t="s">
        <v>225</v>
      </c>
      <c r="C37" s="12" t="s">
        <v>224</v>
      </c>
      <c r="D37" s="4">
        <v>36</v>
      </c>
      <c r="E37" s="4">
        <v>543.33600000000001</v>
      </c>
      <c r="F37" s="4">
        <v>1627.896</v>
      </c>
      <c r="G37" s="6">
        <v>3</v>
      </c>
    </row>
    <row r="38" spans="1:7" ht="28.5" x14ac:dyDescent="0.25">
      <c r="A38" s="33" t="s">
        <v>11</v>
      </c>
      <c r="B38" s="12" t="s">
        <v>226</v>
      </c>
      <c r="C38" s="12" t="s">
        <v>224</v>
      </c>
      <c r="D38" s="4">
        <v>36</v>
      </c>
      <c r="E38" s="4">
        <v>498.49200000000002</v>
      </c>
      <c r="F38" s="4">
        <v>1292.0219999999999</v>
      </c>
      <c r="G38" s="6">
        <v>2.59</v>
      </c>
    </row>
    <row r="39" spans="1:7" x14ac:dyDescent="0.25">
      <c r="A39" s="33" t="s">
        <v>12</v>
      </c>
      <c r="B39" s="33" t="s">
        <v>222</v>
      </c>
      <c r="C39" s="12" t="s">
        <v>223</v>
      </c>
      <c r="D39" s="4">
        <v>149</v>
      </c>
      <c r="E39" s="4">
        <v>27412.008999999998</v>
      </c>
      <c r="F39" s="4">
        <v>67728.232000000004</v>
      </c>
      <c r="G39" s="6">
        <v>2.4700000000000002</v>
      </c>
    </row>
    <row r="40" spans="1:7" ht="28.5" x14ac:dyDescent="0.25">
      <c r="A40" s="33" t="s">
        <v>12</v>
      </c>
      <c r="B40" s="33" t="s">
        <v>222</v>
      </c>
      <c r="C40" s="12" t="s">
        <v>224</v>
      </c>
      <c r="D40" s="4">
        <v>41</v>
      </c>
      <c r="E40" s="4">
        <v>3342.386</v>
      </c>
      <c r="F40" s="4">
        <v>7022.3621000000003</v>
      </c>
      <c r="G40" s="6">
        <v>2.1</v>
      </c>
    </row>
    <row r="41" spans="1:7" ht="28.5" x14ac:dyDescent="0.25">
      <c r="A41" s="33" t="s">
        <v>12</v>
      </c>
      <c r="B41" s="12" t="s">
        <v>226</v>
      </c>
      <c r="C41" s="12" t="s">
        <v>224</v>
      </c>
      <c r="D41" s="4" t="s">
        <v>65</v>
      </c>
      <c r="E41" s="4" t="s">
        <v>65</v>
      </c>
      <c r="F41" s="4" t="s">
        <v>65</v>
      </c>
      <c r="G41" s="6" t="s">
        <v>65</v>
      </c>
    </row>
    <row r="42" spans="1:7" x14ac:dyDescent="0.25">
      <c r="A42" s="33" t="s">
        <v>232</v>
      </c>
      <c r="B42" s="33" t="s">
        <v>222</v>
      </c>
      <c r="C42" s="12" t="s">
        <v>223</v>
      </c>
      <c r="D42" s="4">
        <v>65</v>
      </c>
      <c r="E42" s="4">
        <v>458.26676234182702</v>
      </c>
      <c r="F42" s="4">
        <v>3427.625</v>
      </c>
      <c r="G42" s="6">
        <v>7.48</v>
      </c>
    </row>
    <row r="43" spans="1:7" ht="28.5" x14ac:dyDescent="0.25">
      <c r="A43" s="33" t="s">
        <v>232</v>
      </c>
      <c r="B43" s="33" t="s">
        <v>222</v>
      </c>
      <c r="C43" s="12" t="s">
        <v>224</v>
      </c>
      <c r="D43" s="4">
        <v>27</v>
      </c>
      <c r="E43" s="4">
        <v>146.83000000000001</v>
      </c>
      <c r="F43" s="4">
        <v>870.24469999999997</v>
      </c>
      <c r="G43" s="6">
        <v>5.93</v>
      </c>
    </row>
    <row r="44" spans="1:7" ht="28.5" x14ac:dyDescent="0.25">
      <c r="A44" s="33" t="s">
        <v>232</v>
      </c>
      <c r="B44" s="12" t="s">
        <v>226</v>
      </c>
      <c r="C44" s="12" t="s">
        <v>224</v>
      </c>
      <c r="D44" s="4" t="s">
        <v>65</v>
      </c>
      <c r="E44" s="4" t="s">
        <v>65</v>
      </c>
      <c r="F44" s="4" t="s">
        <v>65</v>
      </c>
      <c r="G44" s="6" t="s">
        <v>65</v>
      </c>
    </row>
    <row r="45" spans="1:7" x14ac:dyDescent="0.25">
      <c r="A45" s="36" t="s">
        <v>163</v>
      </c>
      <c r="B45" s="36"/>
      <c r="C45" s="36"/>
      <c r="D45" s="37"/>
      <c r="E45" s="37"/>
      <c r="F45" s="37"/>
      <c r="G45" s="39"/>
    </row>
    <row r="46" spans="1:7" x14ac:dyDescent="0.25">
      <c r="A46" s="33" t="s">
        <v>11</v>
      </c>
      <c r="B46" s="33" t="s">
        <v>222</v>
      </c>
      <c r="C46" s="12" t="s">
        <v>223</v>
      </c>
      <c r="D46" s="4">
        <v>622</v>
      </c>
      <c r="E46" s="4">
        <v>43899.722999999998</v>
      </c>
      <c r="F46" s="4">
        <v>238624.23800000001</v>
      </c>
      <c r="G46" s="6">
        <v>5.44</v>
      </c>
    </row>
    <row r="47" spans="1:7" ht="28.5" x14ac:dyDescent="0.25">
      <c r="A47" s="33" t="s">
        <v>11</v>
      </c>
      <c r="B47" s="33" t="s">
        <v>222</v>
      </c>
      <c r="C47" s="12" t="s">
        <v>224</v>
      </c>
      <c r="D47" s="4">
        <v>290</v>
      </c>
      <c r="E47" s="4">
        <v>13788.887000000001</v>
      </c>
      <c r="F47" s="4">
        <v>48190.322999999997</v>
      </c>
      <c r="G47" s="6">
        <v>3.49</v>
      </c>
    </row>
    <row r="48" spans="1:7" ht="28.5" x14ac:dyDescent="0.25">
      <c r="A48" s="33" t="s">
        <v>11</v>
      </c>
      <c r="B48" s="12" t="s">
        <v>225</v>
      </c>
      <c r="C48" s="12" t="s">
        <v>224</v>
      </c>
      <c r="D48" s="4">
        <v>61</v>
      </c>
      <c r="E48" s="4">
        <v>614.03700000000003</v>
      </c>
      <c r="F48" s="4">
        <v>2230.5770000000002</v>
      </c>
      <c r="G48" s="6">
        <v>3.63</v>
      </c>
    </row>
    <row r="49" spans="1:7" ht="28.5" x14ac:dyDescent="0.25">
      <c r="A49" s="33" t="s">
        <v>11</v>
      </c>
      <c r="B49" s="12" t="s">
        <v>226</v>
      </c>
      <c r="C49" s="12" t="s">
        <v>224</v>
      </c>
      <c r="D49" s="4">
        <v>46</v>
      </c>
      <c r="E49" s="4">
        <v>426.63400000000001</v>
      </c>
      <c r="F49" s="4">
        <v>1441.989</v>
      </c>
      <c r="G49" s="6">
        <v>3.38</v>
      </c>
    </row>
    <row r="50" spans="1:7" x14ac:dyDescent="0.25">
      <c r="A50" s="33" t="s">
        <v>12</v>
      </c>
      <c r="B50" s="33" t="s">
        <v>222</v>
      </c>
      <c r="C50" s="12" t="s">
        <v>223</v>
      </c>
      <c r="D50" s="4">
        <v>70</v>
      </c>
      <c r="E50" s="4">
        <v>10127.549000000001</v>
      </c>
      <c r="F50" s="4">
        <v>23473.481</v>
      </c>
      <c r="G50" s="6">
        <v>2.3199999999999998</v>
      </c>
    </row>
    <row r="51" spans="1:7" ht="28.5" x14ac:dyDescent="0.25">
      <c r="A51" s="33" t="s">
        <v>12</v>
      </c>
      <c r="B51" s="33" t="s">
        <v>222</v>
      </c>
      <c r="C51" s="12" t="s">
        <v>224</v>
      </c>
      <c r="D51" s="4">
        <v>23</v>
      </c>
      <c r="E51" s="4">
        <v>1627.6479999999999</v>
      </c>
      <c r="F51" s="4">
        <v>3136.0549999999998</v>
      </c>
      <c r="G51" s="6">
        <v>1.93</v>
      </c>
    </row>
    <row r="52" spans="1:7" ht="28.5" x14ac:dyDescent="0.25">
      <c r="A52" s="33" t="s">
        <v>12</v>
      </c>
      <c r="B52" s="12" t="s">
        <v>226</v>
      </c>
      <c r="C52" s="12" t="s">
        <v>224</v>
      </c>
      <c r="D52" s="4" t="s">
        <v>65</v>
      </c>
      <c r="E52" s="4" t="s">
        <v>65</v>
      </c>
      <c r="F52" s="4" t="s">
        <v>65</v>
      </c>
      <c r="G52" s="6" t="s">
        <v>65</v>
      </c>
    </row>
    <row r="53" spans="1:7" x14ac:dyDescent="0.25">
      <c r="A53" s="33" t="s">
        <v>232</v>
      </c>
      <c r="B53" s="33" t="s">
        <v>222</v>
      </c>
      <c r="C53" s="12" t="s">
        <v>223</v>
      </c>
      <c r="D53" s="4">
        <v>40</v>
      </c>
      <c r="E53" s="4">
        <v>291.72729372363801</v>
      </c>
      <c r="F53" s="4">
        <v>1534.761</v>
      </c>
      <c r="G53" s="6">
        <v>5.26</v>
      </c>
    </row>
    <row r="54" spans="1:7" ht="28.5" x14ac:dyDescent="0.25">
      <c r="A54" s="33" t="s">
        <v>232</v>
      </c>
      <c r="B54" s="33" t="s">
        <v>222</v>
      </c>
      <c r="C54" s="12" t="s">
        <v>224</v>
      </c>
      <c r="D54" s="4" t="s">
        <v>65</v>
      </c>
      <c r="E54" s="4" t="s">
        <v>65</v>
      </c>
      <c r="F54" s="4" t="s">
        <v>65</v>
      </c>
      <c r="G54" s="6" t="s">
        <v>65</v>
      </c>
    </row>
    <row r="55" spans="1:7" x14ac:dyDescent="0.25">
      <c r="A55" s="36" t="s">
        <v>164</v>
      </c>
      <c r="B55" s="36"/>
      <c r="C55" s="36"/>
      <c r="D55" s="37"/>
      <c r="E55" s="37"/>
      <c r="F55" s="37"/>
      <c r="G55" s="39"/>
    </row>
    <row r="56" spans="1:7" x14ac:dyDescent="0.25">
      <c r="A56" s="33" t="s">
        <v>11</v>
      </c>
      <c r="B56" s="33" t="s">
        <v>222</v>
      </c>
      <c r="C56" s="12" t="s">
        <v>223</v>
      </c>
      <c r="D56" s="4">
        <v>309</v>
      </c>
      <c r="E56" s="4">
        <v>4788.6750000000002</v>
      </c>
      <c r="F56" s="4">
        <v>24782.023000000001</v>
      </c>
      <c r="G56" s="6">
        <v>5.18</v>
      </c>
    </row>
    <row r="57" spans="1:7" ht="28.5" x14ac:dyDescent="0.25">
      <c r="A57" s="33" t="s">
        <v>11</v>
      </c>
      <c r="B57" s="33" t="s">
        <v>222</v>
      </c>
      <c r="C57" s="12" t="s">
        <v>224</v>
      </c>
      <c r="D57" s="4">
        <v>161</v>
      </c>
      <c r="E57" s="4">
        <v>3519.6729999999998</v>
      </c>
      <c r="F57" s="4">
        <v>11725.115599999999</v>
      </c>
      <c r="G57" s="6">
        <v>3.33</v>
      </c>
    </row>
    <row r="58" spans="1:7" ht="28.5" x14ac:dyDescent="0.25">
      <c r="A58" s="33" t="s">
        <v>11</v>
      </c>
      <c r="B58" s="12" t="s">
        <v>225</v>
      </c>
      <c r="C58" s="12" t="s">
        <v>224</v>
      </c>
      <c r="D58" s="4">
        <v>5</v>
      </c>
      <c r="E58" s="4">
        <v>165.63300000000001</v>
      </c>
      <c r="F58" s="4">
        <v>354.541</v>
      </c>
      <c r="G58" s="6">
        <v>2.14</v>
      </c>
    </row>
    <row r="59" spans="1:7" ht="28.5" x14ac:dyDescent="0.25">
      <c r="A59" s="33" t="s">
        <v>11</v>
      </c>
      <c r="B59" s="12" t="s">
        <v>226</v>
      </c>
      <c r="C59" s="12" t="s">
        <v>224</v>
      </c>
      <c r="D59" s="4">
        <v>10</v>
      </c>
      <c r="E59" s="4">
        <v>91.316999999999993</v>
      </c>
      <c r="F59" s="4">
        <v>391.65600000000001</v>
      </c>
      <c r="G59" s="6">
        <v>4.29</v>
      </c>
    </row>
    <row r="60" spans="1:7" x14ac:dyDescent="0.25">
      <c r="A60" s="33" t="s">
        <v>12</v>
      </c>
      <c r="B60" s="33" t="s">
        <v>222</v>
      </c>
      <c r="C60" s="12" t="s">
        <v>223</v>
      </c>
      <c r="D60" s="4">
        <v>181</v>
      </c>
      <c r="E60" s="4">
        <v>2501.3760000000002</v>
      </c>
      <c r="F60" s="4">
        <v>5947.348</v>
      </c>
      <c r="G60" s="6">
        <v>2.38</v>
      </c>
    </row>
    <row r="61" spans="1:7" ht="28.5" x14ac:dyDescent="0.25">
      <c r="A61" s="33" t="s">
        <v>12</v>
      </c>
      <c r="B61" s="33" t="s">
        <v>222</v>
      </c>
      <c r="C61" s="12" t="s">
        <v>224</v>
      </c>
      <c r="D61" s="4">
        <v>59</v>
      </c>
      <c r="E61" s="4">
        <v>1119</v>
      </c>
      <c r="F61" s="4">
        <v>1453.307</v>
      </c>
      <c r="G61" s="6">
        <v>1.3</v>
      </c>
    </row>
    <row r="62" spans="1:7" ht="28.5" x14ac:dyDescent="0.25">
      <c r="A62" s="33" t="s">
        <v>12</v>
      </c>
      <c r="B62" s="12" t="s">
        <v>226</v>
      </c>
      <c r="C62" s="12" t="s">
        <v>224</v>
      </c>
      <c r="D62" s="4">
        <v>6</v>
      </c>
      <c r="E62" s="4">
        <v>130.70400000000001</v>
      </c>
      <c r="F62" s="4">
        <v>122.84</v>
      </c>
      <c r="G62" s="6">
        <v>0.94</v>
      </c>
    </row>
    <row r="63" spans="1:7" x14ac:dyDescent="0.25">
      <c r="A63" s="33" t="s">
        <v>232</v>
      </c>
      <c r="B63" s="33" t="s">
        <v>222</v>
      </c>
      <c r="C63" s="12" t="s">
        <v>223</v>
      </c>
      <c r="D63" s="4">
        <v>28</v>
      </c>
      <c r="E63" s="4">
        <v>9.7100000000000009</v>
      </c>
      <c r="F63" s="4">
        <v>101.95</v>
      </c>
      <c r="G63" s="6">
        <v>10.5</v>
      </c>
    </row>
    <row r="64" spans="1:7" ht="28.5" x14ac:dyDescent="0.25">
      <c r="A64" s="33" t="s">
        <v>232</v>
      </c>
      <c r="B64" s="33" t="s">
        <v>222</v>
      </c>
      <c r="C64" s="12" t="s">
        <v>224</v>
      </c>
      <c r="D64" s="4">
        <v>5</v>
      </c>
      <c r="E64" s="4">
        <v>6.46</v>
      </c>
      <c r="F64" s="4">
        <v>82.1</v>
      </c>
      <c r="G64" s="6">
        <v>12.71</v>
      </c>
    </row>
    <row r="65" spans="1:7" x14ac:dyDescent="0.25">
      <c r="A65" s="36" t="s">
        <v>165</v>
      </c>
      <c r="B65" s="36"/>
      <c r="C65" s="36"/>
      <c r="D65" s="37"/>
      <c r="E65" s="37"/>
      <c r="F65" s="37"/>
      <c r="G65" s="39"/>
    </row>
    <row r="66" spans="1:7" x14ac:dyDescent="0.25">
      <c r="A66" s="33" t="s">
        <v>11</v>
      </c>
      <c r="B66" s="33" t="s">
        <v>222</v>
      </c>
      <c r="C66" s="12" t="s">
        <v>223</v>
      </c>
      <c r="D66" s="4">
        <v>22</v>
      </c>
      <c r="E66" s="4">
        <v>155.15899999999999</v>
      </c>
      <c r="F66" s="4">
        <v>839.77099999999996</v>
      </c>
      <c r="G66" s="6">
        <v>5.41</v>
      </c>
    </row>
    <row r="67" spans="1:7" ht="28.5" x14ac:dyDescent="0.25">
      <c r="A67" s="33" t="s">
        <v>11</v>
      </c>
      <c r="B67" s="33" t="s">
        <v>222</v>
      </c>
      <c r="C67" s="12" t="s">
        <v>224</v>
      </c>
      <c r="D67" s="4">
        <v>15</v>
      </c>
      <c r="E67" s="4">
        <v>269.25200000000001</v>
      </c>
      <c r="F67" s="4">
        <v>1094.1279999999999</v>
      </c>
      <c r="G67" s="6">
        <v>4.0599999999999996</v>
      </c>
    </row>
    <row r="68" spans="1:7" x14ac:dyDescent="0.25">
      <c r="A68" s="33" t="s">
        <v>12</v>
      </c>
      <c r="B68" s="33" t="s">
        <v>222</v>
      </c>
      <c r="C68" s="12" t="s">
        <v>223</v>
      </c>
      <c r="D68" s="4">
        <v>17</v>
      </c>
      <c r="E68" s="4">
        <v>318.84399999999999</v>
      </c>
      <c r="F68" s="4">
        <v>730.19200000000001</v>
      </c>
      <c r="G68" s="6">
        <v>2.29</v>
      </c>
    </row>
    <row r="69" spans="1:7" ht="28.5" x14ac:dyDescent="0.25">
      <c r="A69" s="33" t="s">
        <v>12</v>
      </c>
      <c r="B69" s="33" t="s">
        <v>222</v>
      </c>
      <c r="C69" s="12" t="s">
        <v>224</v>
      </c>
      <c r="D69" s="4">
        <v>14</v>
      </c>
      <c r="E69" s="4">
        <v>667.077</v>
      </c>
      <c r="F69" s="4">
        <v>1112.9880000000001</v>
      </c>
      <c r="G69" s="6">
        <v>1.67</v>
      </c>
    </row>
    <row r="70" spans="1:7" x14ac:dyDescent="0.25">
      <c r="A70" s="33" t="s">
        <v>232</v>
      </c>
      <c r="B70" s="33" t="s">
        <v>222</v>
      </c>
      <c r="C70" s="12" t="s">
        <v>223</v>
      </c>
      <c r="D70" s="4" t="s">
        <v>65</v>
      </c>
      <c r="E70" s="4" t="s">
        <v>65</v>
      </c>
      <c r="F70" s="4" t="s">
        <v>65</v>
      </c>
      <c r="G70" s="6" t="s">
        <v>65</v>
      </c>
    </row>
    <row r="71" spans="1:7" ht="28.5" x14ac:dyDescent="0.25">
      <c r="A71" s="33" t="s">
        <v>232</v>
      </c>
      <c r="B71" s="33" t="s">
        <v>222</v>
      </c>
      <c r="C71" s="12" t="s">
        <v>224</v>
      </c>
      <c r="D71" s="4" t="s">
        <v>65</v>
      </c>
      <c r="E71" s="4" t="s">
        <v>65</v>
      </c>
      <c r="F71" s="4" t="s">
        <v>65</v>
      </c>
      <c r="G71" s="6" t="s">
        <v>65</v>
      </c>
    </row>
    <row r="72" spans="1:7" x14ac:dyDescent="0.25">
      <c r="A72" s="36" t="s">
        <v>156</v>
      </c>
      <c r="B72" s="36"/>
      <c r="C72" s="36"/>
      <c r="D72" s="37"/>
      <c r="E72" s="37"/>
      <c r="F72" s="37"/>
      <c r="G72" s="39"/>
    </row>
    <row r="73" spans="1:7" x14ac:dyDescent="0.25">
      <c r="A73" s="33" t="s">
        <v>11</v>
      </c>
      <c r="B73" s="33" t="s">
        <v>222</v>
      </c>
      <c r="C73" s="12" t="s">
        <v>223</v>
      </c>
      <c r="D73" s="4">
        <v>4</v>
      </c>
      <c r="E73" s="4">
        <v>81.415000000000006</v>
      </c>
      <c r="F73" s="4">
        <v>424.08199999999999</v>
      </c>
      <c r="G73" s="6">
        <v>5.21</v>
      </c>
    </row>
    <row r="74" spans="1:7" ht="28.5" x14ac:dyDescent="0.25">
      <c r="A74" s="33" t="s">
        <v>11</v>
      </c>
      <c r="B74" s="33" t="s">
        <v>222</v>
      </c>
      <c r="C74" s="12" t="s">
        <v>224</v>
      </c>
      <c r="D74" s="4" t="s">
        <v>65</v>
      </c>
      <c r="E74" s="4" t="s">
        <v>65</v>
      </c>
      <c r="F74" s="4" t="s">
        <v>65</v>
      </c>
      <c r="G74" s="6" t="s">
        <v>65</v>
      </c>
    </row>
    <row r="75" spans="1:7" x14ac:dyDescent="0.25">
      <c r="A75" s="12" t="s">
        <v>12</v>
      </c>
      <c r="B75" s="12" t="s">
        <v>222</v>
      </c>
      <c r="C75" s="12" t="s">
        <v>223</v>
      </c>
      <c r="D75" s="4">
        <v>4</v>
      </c>
      <c r="E75" s="4">
        <v>602.48</v>
      </c>
      <c r="F75" s="4">
        <v>1656.8579999999999</v>
      </c>
      <c r="G75" s="6">
        <v>2.75</v>
      </c>
    </row>
    <row r="76" spans="1:7" ht="28.5" x14ac:dyDescent="0.25">
      <c r="A76" s="13" t="s">
        <v>12</v>
      </c>
      <c r="B76" s="13" t="s">
        <v>222</v>
      </c>
      <c r="C76" s="13" t="s">
        <v>224</v>
      </c>
      <c r="D76" s="15" t="s">
        <v>65</v>
      </c>
      <c r="E76" s="15" t="s">
        <v>65</v>
      </c>
      <c r="F76" s="15" t="s">
        <v>65</v>
      </c>
      <c r="G76" s="14" t="s">
        <v>65</v>
      </c>
    </row>
    <row r="78" spans="1:7" ht="120" customHeight="1" x14ac:dyDescent="0.25">
      <c r="A78" s="31" t="s">
        <v>238</v>
      </c>
      <c r="B78" s="30"/>
      <c r="C78" s="30"/>
      <c r="D78" s="30"/>
      <c r="E78" s="30"/>
      <c r="F78" s="30"/>
      <c r="G78" s="30"/>
    </row>
    <row r="79" spans="1:7" x14ac:dyDescent="0.25">
      <c r="A79" s="31" t="s">
        <v>30</v>
      </c>
      <c r="B79" s="30"/>
      <c r="C79" s="30"/>
      <c r="D79" s="30"/>
      <c r="E79" s="30"/>
      <c r="F79" s="30"/>
      <c r="G79" s="30"/>
    </row>
    <row r="80" spans="1:7" x14ac:dyDescent="0.25">
      <c r="A80" s="31" t="s">
        <v>31</v>
      </c>
      <c r="B80" s="30"/>
      <c r="C80" s="30"/>
      <c r="D80" s="30"/>
      <c r="E80" s="30"/>
      <c r="F80" s="30"/>
      <c r="G80" s="30"/>
    </row>
  </sheetData>
  <mergeCells count="57">
    <mergeCell ref="B68:B69"/>
    <mergeCell ref="B70:B71"/>
    <mergeCell ref="B73:B74"/>
    <mergeCell ref="I1:K2"/>
    <mergeCell ref="B50:B51"/>
    <mergeCell ref="B53:B54"/>
    <mergeCell ref="B56:B57"/>
    <mergeCell ref="B60:B61"/>
    <mergeCell ref="B63:B64"/>
    <mergeCell ref="A1:G1"/>
    <mergeCell ref="A70:A71"/>
    <mergeCell ref="A73:A74"/>
    <mergeCell ref="B6:B7"/>
    <mergeCell ref="B10:B11"/>
    <mergeCell ref="B13:B14"/>
    <mergeCell ref="B16:B17"/>
    <mergeCell ref="B18:B19"/>
    <mergeCell ref="B21:B22"/>
    <mergeCell ref="B24:B25"/>
    <mergeCell ref="B28:B29"/>
    <mergeCell ref="B31:B32"/>
    <mergeCell ref="B35:B36"/>
    <mergeCell ref="B39:B40"/>
    <mergeCell ref="B42:B43"/>
    <mergeCell ref="B46:B47"/>
    <mergeCell ref="B66:B67"/>
    <mergeCell ref="A56:A59"/>
    <mergeCell ref="A60:A62"/>
    <mergeCell ref="A63:A64"/>
    <mergeCell ref="A66:A67"/>
    <mergeCell ref="A68:A69"/>
    <mergeCell ref="A39:A41"/>
    <mergeCell ref="A42:A44"/>
    <mergeCell ref="A46:A49"/>
    <mergeCell ref="A50:A52"/>
    <mergeCell ref="A53:A54"/>
    <mergeCell ref="A21:A22"/>
    <mergeCell ref="A24:A27"/>
    <mergeCell ref="A28:A30"/>
    <mergeCell ref="A31:A33"/>
    <mergeCell ref="A35:A38"/>
    <mergeCell ref="A78:G78"/>
    <mergeCell ref="A79:G79"/>
    <mergeCell ref="A80:G80"/>
    <mergeCell ref="A5:G5"/>
    <mergeCell ref="A15:G15"/>
    <mergeCell ref="A23:G23"/>
    <mergeCell ref="A34:G34"/>
    <mergeCell ref="A45:G45"/>
    <mergeCell ref="A55:G55"/>
    <mergeCell ref="A65:G65"/>
    <mergeCell ref="A72:G72"/>
    <mergeCell ref="A6:A9"/>
    <mergeCell ref="A10:A12"/>
    <mergeCell ref="A13:A14"/>
    <mergeCell ref="A16:A17"/>
    <mergeCell ref="A18:A20"/>
  </mergeCells>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heetViews>
  <sheetFormatPr baseColWidth="10" defaultRowHeight="15" x14ac:dyDescent="0.25"/>
  <cols>
    <col min="1" max="1" width="10.7109375" customWidth="1"/>
    <col min="2" max="2" width="20.7109375" customWidth="1"/>
    <col min="3" max="3" width="14.7109375" customWidth="1"/>
    <col min="4" max="5" width="11.7109375" customWidth="1"/>
    <col min="6" max="6" width="9.7109375" customWidth="1"/>
    <col min="7" max="7" width="8.7109375" customWidth="1"/>
  </cols>
  <sheetData>
    <row r="1" spans="1:11" ht="30" customHeight="1" x14ac:dyDescent="0.25">
      <c r="A1" s="29" t="s">
        <v>249</v>
      </c>
      <c r="B1" s="30"/>
      <c r="C1" s="30"/>
      <c r="D1" s="30"/>
      <c r="E1" s="30"/>
      <c r="F1" s="30"/>
      <c r="G1" s="30"/>
      <c r="I1" s="32" t="str">
        <f>HYPERLINK("#'Sommaire'!A1", "Retour sommaire")</f>
        <v>Retour sommaire</v>
      </c>
      <c r="J1" s="30"/>
      <c r="K1" s="30"/>
    </row>
    <row r="2" spans="1:11" x14ac:dyDescent="0.25">
      <c r="I2" s="30"/>
      <c r="J2" s="30"/>
      <c r="K2" s="30"/>
    </row>
    <row r="3" spans="1:11" ht="42.75" x14ac:dyDescent="0.25">
      <c r="A3" s="2" t="s">
        <v>0</v>
      </c>
      <c r="B3" s="2" t="s">
        <v>239</v>
      </c>
      <c r="C3" s="2" t="s">
        <v>218</v>
      </c>
      <c r="D3" s="2" t="s">
        <v>219</v>
      </c>
      <c r="E3" s="2" t="s">
        <v>2</v>
      </c>
      <c r="F3" s="2" t="s">
        <v>3</v>
      </c>
      <c r="G3" s="2" t="s">
        <v>220</v>
      </c>
    </row>
    <row r="4" spans="1:11" ht="42.75" x14ac:dyDescent="0.25">
      <c r="A4" s="25" t="s">
        <v>5</v>
      </c>
      <c r="B4" s="25" t="s">
        <v>38</v>
      </c>
      <c r="C4" s="25" t="s">
        <v>38</v>
      </c>
      <c r="D4" s="25" t="s">
        <v>6</v>
      </c>
      <c r="E4" s="25" t="s">
        <v>53</v>
      </c>
      <c r="F4" s="25" t="s">
        <v>8</v>
      </c>
      <c r="G4" s="25" t="s">
        <v>9</v>
      </c>
    </row>
    <row r="5" spans="1:11" ht="28.5" x14ac:dyDescent="0.25">
      <c r="A5" s="33" t="s">
        <v>11</v>
      </c>
      <c r="B5" s="33" t="s">
        <v>240</v>
      </c>
      <c r="C5" s="12" t="s">
        <v>223</v>
      </c>
      <c r="D5" s="4">
        <v>142</v>
      </c>
      <c r="E5" s="6">
        <v>8940.2739999999994</v>
      </c>
      <c r="F5" s="4">
        <v>44279.813999999998</v>
      </c>
      <c r="G5" s="6">
        <v>4.95</v>
      </c>
    </row>
    <row r="6" spans="1:11" ht="28.5" x14ac:dyDescent="0.25">
      <c r="A6" s="33" t="s">
        <v>11</v>
      </c>
      <c r="B6" s="33" t="s">
        <v>240</v>
      </c>
      <c r="C6" s="12" t="s">
        <v>224</v>
      </c>
      <c r="D6" s="4">
        <v>43</v>
      </c>
      <c r="E6" s="6">
        <v>575.26900000000001</v>
      </c>
      <c r="F6" s="4">
        <v>2335.75</v>
      </c>
      <c r="G6" s="6">
        <v>4.0599999999999996</v>
      </c>
    </row>
    <row r="7" spans="1:11" ht="28.5" x14ac:dyDescent="0.25">
      <c r="A7" s="33" t="s">
        <v>11</v>
      </c>
      <c r="B7" s="33" t="s">
        <v>241</v>
      </c>
      <c r="C7" s="12" t="s">
        <v>223</v>
      </c>
      <c r="D7" s="4">
        <v>36</v>
      </c>
      <c r="E7" s="6">
        <v>630.13199999999995</v>
      </c>
      <c r="F7" s="4">
        <v>2905.431</v>
      </c>
      <c r="G7" s="6">
        <v>4.6100000000000003</v>
      </c>
    </row>
    <row r="8" spans="1:11" ht="28.5" x14ac:dyDescent="0.25">
      <c r="A8" s="33" t="s">
        <v>11</v>
      </c>
      <c r="B8" s="33" t="s">
        <v>241</v>
      </c>
      <c r="C8" s="12" t="s">
        <v>224</v>
      </c>
      <c r="D8" s="4">
        <v>11</v>
      </c>
      <c r="E8" s="6">
        <v>233.86</v>
      </c>
      <c r="F8" s="4">
        <v>974.38499999999999</v>
      </c>
      <c r="G8" s="6">
        <v>4.17</v>
      </c>
    </row>
    <row r="9" spans="1:11" ht="28.5" x14ac:dyDescent="0.25">
      <c r="A9" s="33" t="s">
        <v>11</v>
      </c>
      <c r="B9" s="33" t="s">
        <v>242</v>
      </c>
      <c r="C9" s="12" t="s">
        <v>223</v>
      </c>
      <c r="D9" s="4">
        <v>355</v>
      </c>
      <c r="E9" s="6">
        <v>6834.7619999999997</v>
      </c>
      <c r="F9" s="4">
        <v>34442.951000000001</v>
      </c>
      <c r="G9" s="6">
        <v>5.04</v>
      </c>
    </row>
    <row r="10" spans="1:11" ht="28.5" x14ac:dyDescent="0.25">
      <c r="A10" s="33" t="s">
        <v>11</v>
      </c>
      <c r="B10" s="33" t="s">
        <v>242</v>
      </c>
      <c r="C10" s="12" t="s">
        <v>224</v>
      </c>
      <c r="D10" s="4">
        <v>185</v>
      </c>
      <c r="E10" s="6">
        <v>4414.192</v>
      </c>
      <c r="F10" s="4">
        <v>15223.321599999999</v>
      </c>
      <c r="G10" s="6">
        <v>3.45</v>
      </c>
    </row>
    <row r="11" spans="1:11" ht="28.5" x14ac:dyDescent="0.25">
      <c r="A11" s="33" t="s">
        <v>11</v>
      </c>
      <c r="B11" s="33" t="s">
        <v>243</v>
      </c>
      <c r="C11" s="12" t="s">
        <v>223</v>
      </c>
      <c r="D11" s="4">
        <v>1052</v>
      </c>
      <c r="E11" s="6">
        <v>60305.770618035102</v>
      </c>
      <c r="F11" s="4">
        <v>312266.05865194998</v>
      </c>
      <c r="G11" s="6">
        <v>5.18</v>
      </c>
    </row>
    <row r="12" spans="1:11" ht="28.5" x14ac:dyDescent="0.25">
      <c r="A12" s="33" t="s">
        <v>11</v>
      </c>
      <c r="B12" s="33" t="s">
        <v>243</v>
      </c>
      <c r="C12" s="12" t="s">
        <v>224</v>
      </c>
      <c r="D12" s="4">
        <v>709</v>
      </c>
      <c r="E12" s="6">
        <v>40644.944000000003</v>
      </c>
      <c r="F12" s="4">
        <v>136613.08024860499</v>
      </c>
      <c r="G12" s="6">
        <v>3.36</v>
      </c>
    </row>
    <row r="13" spans="1:11" ht="28.5" x14ac:dyDescent="0.25">
      <c r="A13" s="33" t="s">
        <v>11</v>
      </c>
      <c r="B13" s="33" t="s">
        <v>244</v>
      </c>
      <c r="C13" s="12" t="s">
        <v>223</v>
      </c>
      <c r="D13" s="4">
        <v>72</v>
      </c>
      <c r="E13" s="6">
        <v>3055.1370000000002</v>
      </c>
      <c r="F13" s="4">
        <v>15471.307000000001</v>
      </c>
      <c r="G13" s="6">
        <v>5.0599999999999996</v>
      </c>
    </row>
    <row r="14" spans="1:11" ht="28.5" x14ac:dyDescent="0.25">
      <c r="A14" s="33" t="s">
        <v>11</v>
      </c>
      <c r="B14" s="33" t="s">
        <v>244</v>
      </c>
      <c r="C14" s="12" t="s">
        <v>224</v>
      </c>
      <c r="D14" s="4">
        <v>24</v>
      </c>
      <c r="E14" s="6">
        <v>382.59199999999998</v>
      </c>
      <c r="F14" s="4">
        <v>1747.1874860518501</v>
      </c>
      <c r="G14" s="6">
        <v>4.57</v>
      </c>
    </row>
    <row r="15" spans="1:11" ht="28.5" x14ac:dyDescent="0.25">
      <c r="A15" s="33" t="s">
        <v>11</v>
      </c>
      <c r="B15" s="33" t="s">
        <v>245</v>
      </c>
      <c r="C15" s="12" t="s">
        <v>223</v>
      </c>
      <c r="D15" s="4">
        <v>88</v>
      </c>
      <c r="E15" s="6">
        <v>2120.6889999999999</v>
      </c>
      <c r="F15" s="4">
        <v>10661.623</v>
      </c>
      <c r="G15" s="6">
        <v>5.03</v>
      </c>
    </row>
    <row r="16" spans="1:11" ht="28.5" x14ac:dyDescent="0.25">
      <c r="A16" s="33" t="s">
        <v>11</v>
      </c>
      <c r="B16" s="33" t="s">
        <v>245</v>
      </c>
      <c r="C16" s="12" t="s">
        <v>224</v>
      </c>
      <c r="D16" s="4">
        <v>35</v>
      </c>
      <c r="E16" s="6">
        <v>1691.9</v>
      </c>
      <c r="F16" s="4">
        <v>6242.6139999999996</v>
      </c>
      <c r="G16" s="6">
        <v>3.69</v>
      </c>
    </row>
    <row r="17" spans="1:7" ht="28.5" x14ac:dyDescent="0.25">
      <c r="A17" s="33" t="s">
        <v>12</v>
      </c>
      <c r="B17" s="33" t="s">
        <v>241</v>
      </c>
      <c r="C17" s="12" t="s">
        <v>223</v>
      </c>
      <c r="D17" s="4">
        <v>100</v>
      </c>
      <c r="E17" s="6">
        <v>6919.0730000000003</v>
      </c>
      <c r="F17" s="4">
        <v>15586.462</v>
      </c>
      <c r="G17" s="6">
        <v>2.25</v>
      </c>
    </row>
    <row r="18" spans="1:7" ht="28.5" x14ac:dyDescent="0.25">
      <c r="A18" s="33" t="s">
        <v>12</v>
      </c>
      <c r="B18" s="33" t="s">
        <v>241</v>
      </c>
      <c r="C18" s="12" t="s">
        <v>224</v>
      </c>
      <c r="D18" s="4">
        <v>38</v>
      </c>
      <c r="E18" s="6">
        <v>3069.864</v>
      </c>
      <c r="F18" s="4">
        <v>5197.7089999999998</v>
      </c>
      <c r="G18" s="6">
        <v>1.69</v>
      </c>
    </row>
    <row r="19" spans="1:7" ht="28.5" x14ac:dyDescent="0.25">
      <c r="A19" s="33" t="s">
        <v>12</v>
      </c>
      <c r="B19" s="33" t="s">
        <v>246</v>
      </c>
      <c r="C19" s="12" t="s">
        <v>223</v>
      </c>
      <c r="D19" s="4">
        <v>300</v>
      </c>
      <c r="E19" s="6">
        <v>48935.76</v>
      </c>
      <c r="F19" s="4">
        <v>116487.43399999999</v>
      </c>
      <c r="G19" s="6">
        <v>2.38</v>
      </c>
    </row>
    <row r="20" spans="1:7" ht="28.5" x14ac:dyDescent="0.25">
      <c r="A20" s="33" t="s">
        <v>12</v>
      </c>
      <c r="B20" s="33" t="s">
        <v>246</v>
      </c>
      <c r="C20" s="12" t="s">
        <v>224</v>
      </c>
      <c r="D20" s="4">
        <v>138</v>
      </c>
      <c r="E20" s="6">
        <v>10406.991</v>
      </c>
      <c r="F20" s="4">
        <v>20418.641100000001</v>
      </c>
      <c r="G20" s="6">
        <v>1.96</v>
      </c>
    </row>
    <row r="21" spans="1:7" ht="28.5" x14ac:dyDescent="0.25">
      <c r="A21" s="33" t="s">
        <v>12</v>
      </c>
      <c r="B21" s="33" t="s">
        <v>242</v>
      </c>
      <c r="C21" s="12" t="s">
        <v>223</v>
      </c>
      <c r="D21" s="4">
        <v>180</v>
      </c>
      <c r="E21" s="6">
        <v>1676.4770000000001</v>
      </c>
      <c r="F21" s="4">
        <v>4048.2460000000001</v>
      </c>
      <c r="G21" s="6">
        <v>2.41</v>
      </c>
    </row>
    <row r="22" spans="1:7" ht="28.5" x14ac:dyDescent="0.25">
      <c r="A22" s="33" t="s">
        <v>12</v>
      </c>
      <c r="B22" s="33" t="s">
        <v>242</v>
      </c>
      <c r="C22" s="12" t="s">
        <v>224</v>
      </c>
      <c r="D22" s="4">
        <v>64</v>
      </c>
      <c r="E22" s="6">
        <v>1197.8920000000001</v>
      </c>
      <c r="F22" s="4">
        <v>1951.91</v>
      </c>
      <c r="G22" s="6">
        <v>1.63</v>
      </c>
    </row>
    <row r="23" spans="1:7" ht="28.5" x14ac:dyDescent="0.25">
      <c r="A23" s="33" t="s">
        <v>12</v>
      </c>
      <c r="B23" s="33" t="s">
        <v>247</v>
      </c>
      <c r="C23" s="12" t="s">
        <v>223</v>
      </c>
      <c r="D23" s="4">
        <v>22</v>
      </c>
      <c r="E23" s="6">
        <v>535.70600000000002</v>
      </c>
      <c r="F23" s="4">
        <v>1697.645</v>
      </c>
      <c r="G23" s="6">
        <v>3.17</v>
      </c>
    </row>
    <row r="24" spans="1:7" ht="28.5" x14ac:dyDescent="0.25">
      <c r="A24" s="33" t="s">
        <v>12</v>
      </c>
      <c r="B24" s="33" t="s">
        <v>247</v>
      </c>
      <c r="C24" s="12" t="s">
        <v>224</v>
      </c>
      <c r="D24" s="4">
        <v>4</v>
      </c>
      <c r="E24" s="6">
        <v>41.124000000000002</v>
      </c>
      <c r="F24" s="4">
        <v>83.4</v>
      </c>
      <c r="G24" s="6">
        <v>2.0299999999999998</v>
      </c>
    </row>
    <row r="25" spans="1:7" ht="28.5" x14ac:dyDescent="0.25">
      <c r="A25" s="33" t="s">
        <v>232</v>
      </c>
      <c r="B25" s="33" t="s">
        <v>248</v>
      </c>
      <c r="C25" s="12" t="s">
        <v>223</v>
      </c>
      <c r="D25" s="4">
        <v>171</v>
      </c>
      <c r="E25" s="6">
        <v>2225.0138286228298</v>
      </c>
      <c r="F25" s="4">
        <v>12977.415999999999</v>
      </c>
      <c r="G25" s="6">
        <v>5.83</v>
      </c>
    </row>
    <row r="26" spans="1:7" ht="28.5" x14ac:dyDescent="0.25">
      <c r="A26" s="38" t="s">
        <v>232</v>
      </c>
      <c r="B26" s="38" t="s">
        <v>248</v>
      </c>
      <c r="C26" s="13" t="s">
        <v>224</v>
      </c>
      <c r="D26" s="15">
        <v>51</v>
      </c>
      <c r="E26" s="14">
        <v>1346.864</v>
      </c>
      <c r="F26" s="15">
        <v>6238.4377000000004</v>
      </c>
      <c r="G26" s="14">
        <v>4.63</v>
      </c>
    </row>
    <row r="28" spans="1:7" ht="75" customHeight="1" x14ac:dyDescent="0.25">
      <c r="A28" s="31" t="s">
        <v>250</v>
      </c>
      <c r="B28" s="30"/>
      <c r="C28" s="30"/>
      <c r="D28" s="30"/>
      <c r="E28" s="30"/>
      <c r="F28" s="30"/>
      <c r="G28" s="30"/>
    </row>
    <row r="29" spans="1:7" x14ac:dyDescent="0.25">
      <c r="A29" s="31" t="s">
        <v>30</v>
      </c>
      <c r="B29" s="30"/>
      <c r="C29" s="30"/>
      <c r="D29" s="30"/>
      <c r="E29" s="30"/>
      <c r="F29" s="30"/>
      <c r="G29" s="30"/>
    </row>
    <row r="30" spans="1:7" x14ac:dyDescent="0.25">
      <c r="A30" s="31" t="s">
        <v>31</v>
      </c>
      <c r="B30" s="30"/>
      <c r="C30" s="30"/>
      <c r="D30" s="30"/>
      <c r="E30" s="30"/>
      <c r="F30" s="30"/>
      <c r="G30" s="30"/>
    </row>
  </sheetData>
  <mergeCells count="19">
    <mergeCell ref="I1:K2"/>
    <mergeCell ref="A1:G1"/>
    <mergeCell ref="A28:G28"/>
    <mergeCell ref="A29:G29"/>
    <mergeCell ref="A30:G30"/>
    <mergeCell ref="A5:A16"/>
    <mergeCell ref="A17:A24"/>
    <mergeCell ref="A25:A26"/>
    <mergeCell ref="B5:B6"/>
    <mergeCell ref="B7:B8"/>
    <mergeCell ref="B9:B10"/>
    <mergeCell ref="B11:B12"/>
    <mergeCell ref="B13:B14"/>
    <mergeCell ref="B15:B16"/>
    <mergeCell ref="B17:B18"/>
    <mergeCell ref="B19:B20"/>
    <mergeCell ref="B21:B22"/>
    <mergeCell ref="B23:B24"/>
    <mergeCell ref="B25:B26"/>
  </mergeCells>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heetViews>
  <sheetFormatPr baseColWidth="10" defaultRowHeight="15" x14ac:dyDescent="0.25"/>
  <cols>
    <col min="1" max="1" width="37.7109375" customWidth="1"/>
    <col min="2" max="2" width="18.7109375" customWidth="1"/>
    <col min="3" max="3" width="10.7109375" customWidth="1"/>
    <col min="4" max="5" width="9.7109375" customWidth="1"/>
  </cols>
  <sheetData>
    <row r="1" spans="1:9" ht="15" customHeight="1" x14ac:dyDescent="0.25">
      <c r="A1" s="29" t="s">
        <v>253</v>
      </c>
      <c r="B1" s="30"/>
      <c r="C1" s="30"/>
      <c r="D1" s="30"/>
      <c r="E1" s="30"/>
      <c r="G1" s="32" t="str">
        <f>HYPERLINK("#'Sommaire'!A1", "Retour sommaire")</f>
        <v>Retour sommaire</v>
      </c>
      <c r="H1" s="30"/>
      <c r="I1" s="30"/>
    </row>
    <row r="2" spans="1:9" x14ac:dyDescent="0.25">
      <c r="G2" s="30"/>
      <c r="H2" s="30"/>
      <c r="I2" s="30"/>
    </row>
    <row r="3" spans="1:9" ht="28.5" x14ac:dyDescent="0.25">
      <c r="A3" s="2" t="s">
        <v>0</v>
      </c>
      <c r="B3" s="2" t="s">
        <v>219</v>
      </c>
      <c r="C3" s="2" t="s">
        <v>2</v>
      </c>
      <c r="D3" s="2" t="s">
        <v>3</v>
      </c>
      <c r="E3" s="2" t="s">
        <v>220</v>
      </c>
    </row>
    <row r="4" spans="1:9" ht="42.75" x14ac:dyDescent="0.25">
      <c r="A4" s="25" t="s">
        <v>38</v>
      </c>
      <c r="B4" s="25" t="s">
        <v>6</v>
      </c>
      <c r="C4" s="25" t="s">
        <v>251</v>
      </c>
      <c r="D4" s="25" t="s">
        <v>8</v>
      </c>
      <c r="E4" s="25" t="s">
        <v>252</v>
      </c>
    </row>
    <row r="5" spans="1:9" x14ac:dyDescent="0.25">
      <c r="A5" s="12" t="s">
        <v>11</v>
      </c>
      <c r="B5" s="4">
        <v>16</v>
      </c>
      <c r="C5" s="6">
        <v>3109.4</v>
      </c>
      <c r="D5" s="4">
        <v>25543.309700000002</v>
      </c>
      <c r="E5" s="6">
        <v>8.2148699999999995</v>
      </c>
    </row>
    <row r="6" spans="1:9" ht="28.5" x14ac:dyDescent="0.25">
      <c r="A6" s="13" t="s">
        <v>13</v>
      </c>
      <c r="B6" s="15">
        <v>9</v>
      </c>
      <c r="C6" s="14">
        <v>1645.9</v>
      </c>
      <c r="D6" s="15">
        <v>6776.0550000000003</v>
      </c>
      <c r="E6" s="14">
        <v>4.11693</v>
      </c>
    </row>
    <row r="8" spans="1:9" ht="45" customHeight="1" x14ac:dyDescent="0.25">
      <c r="A8" s="31" t="s">
        <v>254</v>
      </c>
      <c r="B8" s="30"/>
      <c r="C8" s="30"/>
      <c r="D8" s="30"/>
      <c r="E8" s="30"/>
    </row>
    <row r="9" spans="1:9" x14ac:dyDescent="0.25">
      <c r="A9" s="31" t="s">
        <v>30</v>
      </c>
      <c r="B9" s="30"/>
      <c r="C9" s="30"/>
      <c r="D9" s="30"/>
      <c r="E9" s="30"/>
    </row>
    <row r="10" spans="1:9" x14ac:dyDescent="0.25">
      <c r="A10" s="31" t="s">
        <v>31</v>
      </c>
      <c r="B10" s="30"/>
      <c r="C10" s="30"/>
      <c r="D10" s="30"/>
      <c r="E10" s="30"/>
    </row>
  </sheetData>
  <mergeCells count="5">
    <mergeCell ref="A1:E1"/>
    <mergeCell ref="A8:E8"/>
    <mergeCell ref="A9:E9"/>
    <mergeCell ref="A10:E10"/>
    <mergeCell ref="G1:I2"/>
  </mergeCells>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baseColWidth="10" defaultRowHeight="15" x14ac:dyDescent="0.25"/>
  <cols>
    <col min="1" max="1" width="18.7109375" customWidth="1"/>
    <col min="2" max="2" width="17.7109375" customWidth="1"/>
    <col min="3" max="5" width="15.7109375" customWidth="1"/>
  </cols>
  <sheetData>
    <row r="1" spans="1:9" ht="15" customHeight="1" x14ac:dyDescent="0.25">
      <c r="A1" s="29" t="s">
        <v>256</v>
      </c>
      <c r="B1" s="30"/>
      <c r="C1" s="30"/>
      <c r="D1" s="30"/>
      <c r="E1" s="30"/>
      <c r="G1" s="32" t="str">
        <f>HYPERLINK("#'Sommaire'!A1", "Retour sommaire")</f>
        <v>Retour sommaire</v>
      </c>
      <c r="H1" s="30"/>
      <c r="I1" s="30"/>
    </row>
    <row r="2" spans="1:9" x14ac:dyDescent="0.25">
      <c r="G2" s="30"/>
      <c r="H2" s="30"/>
      <c r="I2" s="30"/>
    </row>
    <row r="3" spans="1:9" ht="28.5" x14ac:dyDescent="0.25">
      <c r="A3" s="2" t="s">
        <v>0</v>
      </c>
      <c r="B3" s="2" t="s">
        <v>219</v>
      </c>
      <c r="C3" s="2" t="s">
        <v>2</v>
      </c>
      <c r="D3" s="2" t="s">
        <v>3</v>
      </c>
      <c r="E3" s="2" t="s">
        <v>220</v>
      </c>
    </row>
    <row r="4" spans="1:9" ht="28.5" x14ac:dyDescent="0.25">
      <c r="A4" s="25" t="s">
        <v>38</v>
      </c>
      <c r="B4" s="25" t="s">
        <v>6</v>
      </c>
      <c r="C4" s="25" t="s">
        <v>53</v>
      </c>
      <c r="D4" s="25" t="s">
        <v>8</v>
      </c>
      <c r="E4" s="25" t="s">
        <v>255</v>
      </c>
    </row>
    <row r="5" spans="1:9" x14ac:dyDescent="0.25">
      <c r="A5" s="12" t="s">
        <v>11</v>
      </c>
      <c r="B5" s="4">
        <v>93</v>
      </c>
      <c r="C5" s="6">
        <v>1076.5440000000001</v>
      </c>
      <c r="D5" s="6">
        <v>2419.2440000000001</v>
      </c>
      <c r="E5" s="6">
        <v>2.2472300000000001</v>
      </c>
    </row>
    <row r="6" spans="1:9" x14ac:dyDescent="0.25">
      <c r="A6" s="12" t="s">
        <v>12</v>
      </c>
      <c r="B6" s="4">
        <v>90</v>
      </c>
      <c r="C6" s="6">
        <v>6356.92</v>
      </c>
      <c r="D6" s="6">
        <v>4419.0460000000003</v>
      </c>
      <c r="E6" s="6">
        <v>0.69516</v>
      </c>
    </row>
    <row r="7" spans="1:9" ht="42.75" x14ac:dyDescent="0.25">
      <c r="A7" s="13" t="s">
        <v>13</v>
      </c>
      <c r="B7" s="15" t="s">
        <v>65</v>
      </c>
      <c r="C7" s="14" t="s">
        <v>65</v>
      </c>
      <c r="D7" s="14" t="s">
        <v>65</v>
      </c>
      <c r="E7" s="14" t="s">
        <v>65</v>
      </c>
    </row>
    <row r="9" spans="1:9" ht="30" customHeight="1" x14ac:dyDescent="0.25">
      <c r="A9" s="31" t="s">
        <v>257</v>
      </c>
      <c r="B9" s="30"/>
      <c r="C9" s="30"/>
      <c r="D9" s="30"/>
      <c r="E9" s="30"/>
    </row>
    <row r="10" spans="1:9" x14ac:dyDescent="0.25">
      <c r="A10" s="31" t="s">
        <v>30</v>
      </c>
      <c r="B10" s="30"/>
      <c r="C10" s="30"/>
      <c r="D10" s="30"/>
      <c r="E10" s="30"/>
    </row>
    <row r="11" spans="1:9" x14ac:dyDescent="0.25">
      <c r="A11" s="31" t="s">
        <v>31</v>
      </c>
      <c r="B11" s="30"/>
      <c r="C11" s="30"/>
      <c r="D11" s="30"/>
      <c r="E11" s="30"/>
    </row>
  </sheetData>
  <mergeCells count="5">
    <mergeCell ref="A1:E1"/>
    <mergeCell ref="A9:E9"/>
    <mergeCell ref="A10:E10"/>
    <mergeCell ref="A11:E11"/>
    <mergeCell ref="G1:I2"/>
  </mergeCells>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workbookViewId="0"/>
  </sheetViews>
  <sheetFormatPr baseColWidth="10" defaultRowHeight="15" x14ac:dyDescent="0.25"/>
  <cols>
    <col min="1" max="1" width="23.7109375" customWidth="1"/>
    <col min="2" max="4" width="20.7109375" customWidth="1"/>
  </cols>
  <sheetData>
    <row r="1" spans="1:8" ht="15" customHeight="1" x14ac:dyDescent="0.25">
      <c r="A1" s="29" t="s">
        <v>262</v>
      </c>
      <c r="B1" s="30"/>
      <c r="C1" s="30"/>
      <c r="D1" s="30"/>
      <c r="F1" s="32" t="str">
        <f>HYPERLINK("#'Sommaire'!A1", "Retour sommaire")</f>
        <v>Retour sommaire</v>
      </c>
      <c r="G1" s="30"/>
      <c r="H1" s="30"/>
    </row>
    <row r="2" spans="1:8" x14ac:dyDescent="0.25">
      <c r="F2" s="30"/>
      <c r="G2" s="30"/>
      <c r="H2" s="30"/>
    </row>
    <row r="3" spans="1:8" x14ac:dyDescent="0.25">
      <c r="A3" s="35" t="s">
        <v>261</v>
      </c>
      <c r="B3" s="30"/>
      <c r="C3" s="30"/>
      <c r="D3" s="30"/>
    </row>
    <row r="4" spans="1:8" ht="42.75" x14ac:dyDescent="0.25">
      <c r="A4" s="2" t="s">
        <v>141</v>
      </c>
      <c r="B4" s="2" t="s">
        <v>258</v>
      </c>
      <c r="C4" s="2" t="s">
        <v>259</v>
      </c>
      <c r="D4" s="2" t="s">
        <v>260</v>
      </c>
    </row>
    <row r="5" spans="1:8" ht="28.5" x14ac:dyDescent="0.25">
      <c r="A5" s="12" t="s">
        <v>142</v>
      </c>
      <c r="B5" s="4" t="s">
        <v>65</v>
      </c>
      <c r="C5" s="4">
        <v>1933.2748999999999</v>
      </c>
      <c r="D5" s="4">
        <v>7499.7916800000003</v>
      </c>
    </row>
    <row r="6" spans="1:8" x14ac:dyDescent="0.25">
      <c r="A6" s="12" t="s">
        <v>144</v>
      </c>
      <c r="B6" s="4">
        <v>830.96699999999998</v>
      </c>
      <c r="C6" s="4">
        <v>1117.3115</v>
      </c>
      <c r="D6" s="4">
        <v>10560.478999999999</v>
      </c>
    </row>
    <row r="7" spans="1:8" x14ac:dyDescent="0.25">
      <c r="A7" s="12" t="s">
        <v>143</v>
      </c>
      <c r="B7" s="4">
        <v>3.94265</v>
      </c>
      <c r="C7" s="4">
        <v>3616.0610190175698</v>
      </c>
      <c r="D7" s="4">
        <v>9002.0029380351407</v>
      </c>
    </row>
    <row r="8" spans="1:8" x14ac:dyDescent="0.25">
      <c r="A8" s="12" t="s">
        <v>147</v>
      </c>
      <c r="B8" s="4">
        <v>672.55579999999998</v>
      </c>
      <c r="C8" s="4">
        <v>407.76499999999999</v>
      </c>
      <c r="D8" s="4">
        <v>5899.5190000000002</v>
      </c>
    </row>
    <row r="9" spans="1:8" x14ac:dyDescent="0.25">
      <c r="A9" s="12" t="s">
        <v>146</v>
      </c>
      <c r="B9" s="4">
        <v>21882.588680000001</v>
      </c>
      <c r="C9" s="4">
        <v>1643.7681</v>
      </c>
      <c r="D9" s="4">
        <v>38647.961000000003</v>
      </c>
    </row>
    <row r="10" spans="1:8" x14ac:dyDescent="0.25">
      <c r="A10" s="12" t="s">
        <v>149</v>
      </c>
      <c r="B10" s="4">
        <v>196.6</v>
      </c>
      <c r="C10" s="4">
        <v>1905.7722000000001</v>
      </c>
      <c r="D10" s="4">
        <v>5251.7619999999997</v>
      </c>
    </row>
    <row r="11" spans="1:8" x14ac:dyDescent="0.25">
      <c r="A11" s="12" t="s">
        <v>145</v>
      </c>
      <c r="B11" s="4" t="s">
        <v>65</v>
      </c>
      <c r="C11" s="4">
        <v>410.00763999999998</v>
      </c>
      <c r="D11" s="4">
        <v>5025.2489999999998</v>
      </c>
    </row>
    <row r="12" spans="1:8" x14ac:dyDescent="0.25">
      <c r="A12" s="8" t="s">
        <v>119</v>
      </c>
      <c r="B12" s="9">
        <v>23675.761129999999</v>
      </c>
      <c r="C12" s="9">
        <v>11033.960359017599</v>
      </c>
      <c r="D12" s="9">
        <v>81886.7646180351</v>
      </c>
    </row>
    <row r="14" spans="1:8" ht="30" customHeight="1" x14ac:dyDescent="0.25">
      <c r="A14" s="31" t="s">
        <v>263</v>
      </c>
      <c r="B14" s="30"/>
      <c r="C14" s="30"/>
      <c r="D14" s="30"/>
    </row>
    <row r="15" spans="1:8" x14ac:dyDescent="0.25">
      <c r="A15" s="31" t="s">
        <v>30</v>
      </c>
      <c r="B15" s="30"/>
      <c r="C15" s="30"/>
      <c r="D15" s="30"/>
    </row>
    <row r="16" spans="1:8" x14ac:dyDescent="0.25">
      <c r="A16" s="31" t="s">
        <v>31</v>
      </c>
      <c r="B16" s="30"/>
      <c r="C16" s="30"/>
      <c r="D16" s="30"/>
    </row>
  </sheetData>
  <mergeCells count="6">
    <mergeCell ref="A16:D16"/>
    <mergeCell ref="F1:H2"/>
    <mergeCell ref="A3:D3"/>
    <mergeCell ref="A1:D1"/>
    <mergeCell ref="A14:D14"/>
    <mergeCell ref="A15:D15"/>
  </mergeCells>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heetViews>
  <sheetFormatPr baseColWidth="10" defaultRowHeight="15" x14ac:dyDescent="0.25"/>
  <cols>
    <col min="1" max="1" width="14.7109375" customWidth="1"/>
    <col min="2" max="6" width="12.7109375" customWidth="1"/>
    <col min="7" max="7" width="9.7109375" customWidth="1"/>
  </cols>
  <sheetData>
    <row r="1" spans="1:11" ht="15" customHeight="1" x14ac:dyDescent="0.25">
      <c r="A1" s="29" t="s">
        <v>269</v>
      </c>
      <c r="B1" s="30"/>
      <c r="C1" s="30"/>
      <c r="D1" s="30"/>
      <c r="E1" s="30"/>
      <c r="F1" s="30"/>
      <c r="G1" s="30"/>
      <c r="I1" s="32" t="str">
        <f>HYPERLINK("#'Sommaire'!A1", "Retour sommaire")</f>
        <v>Retour sommaire</v>
      </c>
      <c r="J1" s="30"/>
      <c r="K1" s="30"/>
    </row>
    <row r="2" spans="1:11" x14ac:dyDescent="0.25">
      <c r="I2" s="30"/>
      <c r="J2" s="30"/>
      <c r="K2" s="30"/>
    </row>
    <row r="3" spans="1:11" x14ac:dyDescent="0.25">
      <c r="A3" s="35" t="s">
        <v>87</v>
      </c>
      <c r="B3" s="30"/>
      <c r="C3" s="30"/>
      <c r="D3" s="30"/>
      <c r="E3" s="30"/>
      <c r="F3" s="30"/>
      <c r="G3" s="30"/>
    </row>
    <row r="4" spans="1:11" ht="57" x14ac:dyDescent="0.25">
      <c r="A4" s="2" t="s">
        <v>141</v>
      </c>
      <c r="B4" s="2" t="s">
        <v>264</v>
      </c>
      <c r="C4" s="2" t="s">
        <v>265</v>
      </c>
      <c r="D4" s="2" t="s">
        <v>266</v>
      </c>
      <c r="E4" s="2" t="s">
        <v>267</v>
      </c>
      <c r="F4" s="2" t="s">
        <v>268</v>
      </c>
      <c r="G4" s="2" t="s">
        <v>119</v>
      </c>
    </row>
    <row r="5" spans="1:11" ht="28.5" x14ac:dyDescent="0.25">
      <c r="A5" s="12" t="s">
        <v>142</v>
      </c>
      <c r="B5" s="4">
        <v>132</v>
      </c>
      <c r="C5" s="4">
        <v>0</v>
      </c>
      <c r="D5" s="4">
        <v>0</v>
      </c>
      <c r="E5" s="4">
        <v>0</v>
      </c>
      <c r="F5" s="4">
        <v>0</v>
      </c>
      <c r="G5" s="4">
        <v>132</v>
      </c>
    </row>
    <row r="6" spans="1:11" x14ac:dyDescent="0.25">
      <c r="A6" s="12" t="s">
        <v>144</v>
      </c>
      <c r="B6" s="4">
        <v>110</v>
      </c>
      <c r="C6" s="4">
        <v>9</v>
      </c>
      <c r="D6" s="4">
        <v>0</v>
      </c>
      <c r="E6" s="4">
        <v>0</v>
      </c>
      <c r="F6" s="4">
        <v>0</v>
      </c>
      <c r="G6" s="4">
        <v>119</v>
      </c>
    </row>
    <row r="7" spans="1:11" x14ac:dyDescent="0.25">
      <c r="A7" s="12" t="s">
        <v>143</v>
      </c>
      <c r="B7" s="4">
        <v>256</v>
      </c>
      <c r="C7" s="4">
        <v>3</v>
      </c>
      <c r="D7" s="4">
        <v>0</v>
      </c>
      <c r="E7" s="4">
        <v>0</v>
      </c>
      <c r="F7" s="4">
        <v>1</v>
      </c>
      <c r="G7" s="4">
        <v>260</v>
      </c>
    </row>
    <row r="8" spans="1:11" ht="28.5" x14ac:dyDescent="0.25">
      <c r="A8" s="12" t="s">
        <v>147</v>
      </c>
      <c r="B8" s="4">
        <v>132</v>
      </c>
      <c r="C8" s="4">
        <v>3</v>
      </c>
      <c r="D8" s="4">
        <v>8</v>
      </c>
      <c r="E8" s="4">
        <v>10</v>
      </c>
      <c r="F8" s="4">
        <v>12</v>
      </c>
      <c r="G8" s="4">
        <v>165</v>
      </c>
    </row>
    <row r="9" spans="1:11" ht="28.5" x14ac:dyDescent="0.25">
      <c r="A9" s="12" t="s">
        <v>146</v>
      </c>
      <c r="B9" s="4">
        <v>145</v>
      </c>
      <c r="C9" s="4">
        <v>36</v>
      </c>
      <c r="D9" s="4">
        <v>24</v>
      </c>
      <c r="E9" s="4">
        <v>66</v>
      </c>
      <c r="F9" s="4">
        <v>153</v>
      </c>
      <c r="G9" s="4">
        <v>424</v>
      </c>
    </row>
    <row r="10" spans="1:11" ht="28.5" x14ac:dyDescent="0.25">
      <c r="A10" s="12" t="s">
        <v>149</v>
      </c>
      <c r="B10" s="4">
        <v>195</v>
      </c>
      <c r="C10" s="4">
        <v>0</v>
      </c>
      <c r="D10" s="4">
        <v>14</v>
      </c>
      <c r="E10" s="4">
        <v>2</v>
      </c>
      <c r="F10" s="4">
        <v>0</v>
      </c>
      <c r="G10" s="4">
        <v>211</v>
      </c>
    </row>
    <row r="11" spans="1:11" x14ac:dyDescent="0.25">
      <c r="A11" s="13" t="s">
        <v>145</v>
      </c>
      <c r="B11" s="15">
        <v>361</v>
      </c>
      <c r="C11" s="15">
        <v>1</v>
      </c>
      <c r="D11" s="15">
        <v>0</v>
      </c>
      <c r="E11" s="15">
        <v>0</v>
      </c>
      <c r="F11" s="15">
        <v>0</v>
      </c>
      <c r="G11" s="15">
        <v>362</v>
      </c>
    </row>
    <row r="13" spans="1:11" ht="45" customHeight="1" x14ac:dyDescent="0.25">
      <c r="A13" s="31" t="s">
        <v>270</v>
      </c>
      <c r="B13" s="30"/>
      <c r="C13" s="30"/>
      <c r="D13" s="30"/>
      <c r="E13" s="30"/>
      <c r="F13" s="30"/>
      <c r="G13" s="30"/>
    </row>
    <row r="14" spans="1:11" x14ac:dyDescent="0.25">
      <c r="A14" s="31" t="s">
        <v>30</v>
      </c>
      <c r="B14" s="30"/>
      <c r="C14" s="30"/>
      <c r="D14" s="30"/>
      <c r="E14" s="30"/>
      <c r="F14" s="30"/>
      <c r="G14" s="30"/>
    </row>
    <row r="15" spans="1:11" x14ac:dyDescent="0.25">
      <c r="A15" s="31" t="s">
        <v>31</v>
      </c>
      <c r="B15" s="30"/>
      <c r="C15" s="30"/>
      <c r="D15" s="30"/>
      <c r="E15" s="30"/>
      <c r="F15" s="30"/>
      <c r="G15" s="30"/>
    </row>
  </sheetData>
  <mergeCells count="6">
    <mergeCell ref="A15:G15"/>
    <mergeCell ref="I1:K2"/>
    <mergeCell ref="A3:G3"/>
    <mergeCell ref="A1:G1"/>
    <mergeCell ref="A13:G13"/>
    <mergeCell ref="A14:G14"/>
  </mergeCells>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heetViews>
  <sheetFormatPr baseColWidth="10" defaultRowHeight="15" x14ac:dyDescent="0.25"/>
  <cols>
    <col min="1" max="1" width="14.7109375" customWidth="1"/>
    <col min="2" max="6" width="12.7109375" customWidth="1"/>
    <col min="7" max="7" width="9.7109375" customWidth="1"/>
  </cols>
  <sheetData>
    <row r="1" spans="1:11" ht="15" customHeight="1" x14ac:dyDescent="0.25">
      <c r="A1" s="29" t="s">
        <v>276</v>
      </c>
      <c r="B1" s="30"/>
      <c r="C1" s="30"/>
      <c r="D1" s="30"/>
      <c r="E1" s="30"/>
      <c r="F1" s="30"/>
      <c r="G1" s="30"/>
      <c r="I1" s="32" t="str">
        <f>HYPERLINK("#'Sommaire'!A1", "Retour sommaire")</f>
        <v>Retour sommaire</v>
      </c>
      <c r="J1" s="30"/>
      <c r="K1" s="30"/>
    </row>
    <row r="2" spans="1:11" x14ac:dyDescent="0.25">
      <c r="I2" s="30"/>
      <c r="J2" s="30"/>
      <c r="K2" s="30"/>
    </row>
    <row r="3" spans="1:11" x14ac:dyDescent="0.25">
      <c r="A3" s="35" t="s">
        <v>87</v>
      </c>
      <c r="B3" s="30"/>
      <c r="C3" s="30"/>
      <c r="D3" s="30"/>
      <c r="E3" s="30"/>
      <c r="F3" s="30"/>
      <c r="G3" s="30"/>
    </row>
    <row r="4" spans="1:11" ht="57" x14ac:dyDescent="0.25">
      <c r="A4" s="2" t="s">
        <v>141</v>
      </c>
      <c r="B4" s="2" t="s">
        <v>271</v>
      </c>
      <c r="C4" s="2" t="s">
        <v>272</v>
      </c>
      <c r="D4" s="2" t="s">
        <v>273</v>
      </c>
      <c r="E4" s="2" t="s">
        <v>274</v>
      </c>
      <c r="F4" s="2" t="s">
        <v>275</v>
      </c>
      <c r="G4" s="2" t="s">
        <v>119</v>
      </c>
    </row>
    <row r="5" spans="1:11" ht="28.5" x14ac:dyDescent="0.25">
      <c r="A5" s="12" t="s">
        <v>142</v>
      </c>
      <c r="B5" s="4">
        <v>97</v>
      </c>
      <c r="C5" s="4">
        <v>5</v>
      </c>
      <c r="D5" s="4">
        <v>9</v>
      </c>
      <c r="E5" s="4">
        <v>0</v>
      </c>
      <c r="F5" s="4">
        <v>21</v>
      </c>
      <c r="G5" s="4">
        <v>132</v>
      </c>
    </row>
    <row r="6" spans="1:11" x14ac:dyDescent="0.25">
      <c r="A6" s="12" t="s">
        <v>144</v>
      </c>
      <c r="B6" s="4">
        <v>103</v>
      </c>
      <c r="C6" s="4">
        <v>1</v>
      </c>
      <c r="D6" s="4">
        <v>0</v>
      </c>
      <c r="E6" s="4">
        <v>0</v>
      </c>
      <c r="F6" s="4">
        <v>15</v>
      </c>
      <c r="G6" s="4">
        <v>119</v>
      </c>
    </row>
    <row r="7" spans="1:11" x14ac:dyDescent="0.25">
      <c r="A7" s="12" t="s">
        <v>143</v>
      </c>
      <c r="B7" s="4">
        <v>197</v>
      </c>
      <c r="C7" s="4">
        <v>5</v>
      </c>
      <c r="D7" s="4">
        <v>2</v>
      </c>
      <c r="E7" s="4">
        <v>0</v>
      </c>
      <c r="F7" s="4">
        <v>56</v>
      </c>
      <c r="G7" s="4">
        <v>260</v>
      </c>
    </row>
    <row r="8" spans="1:11" ht="28.5" x14ac:dyDescent="0.25">
      <c r="A8" s="12" t="s">
        <v>147</v>
      </c>
      <c r="B8" s="4">
        <v>150</v>
      </c>
      <c r="C8" s="4">
        <v>5</v>
      </c>
      <c r="D8" s="4">
        <v>0</v>
      </c>
      <c r="E8" s="4">
        <v>0</v>
      </c>
      <c r="F8" s="4">
        <v>10</v>
      </c>
      <c r="G8" s="4">
        <v>165</v>
      </c>
    </row>
    <row r="9" spans="1:11" ht="28.5" x14ac:dyDescent="0.25">
      <c r="A9" s="12" t="s">
        <v>146</v>
      </c>
      <c r="B9" s="4">
        <v>352</v>
      </c>
      <c r="C9" s="4">
        <v>3</v>
      </c>
      <c r="D9" s="4">
        <v>14</v>
      </c>
      <c r="E9" s="4">
        <v>8</v>
      </c>
      <c r="F9" s="4">
        <v>47</v>
      </c>
      <c r="G9" s="4">
        <v>424</v>
      </c>
    </row>
    <row r="10" spans="1:11" ht="28.5" x14ac:dyDescent="0.25">
      <c r="A10" s="12" t="s">
        <v>149</v>
      </c>
      <c r="B10" s="4">
        <v>139</v>
      </c>
      <c r="C10" s="4">
        <v>5</v>
      </c>
      <c r="D10" s="4">
        <v>9</v>
      </c>
      <c r="E10" s="4">
        <v>0</v>
      </c>
      <c r="F10" s="4">
        <v>58</v>
      </c>
      <c r="G10" s="4">
        <v>211</v>
      </c>
    </row>
    <row r="11" spans="1:11" x14ac:dyDescent="0.25">
      <c r="A11" s="13" t="s">
        <v>145</v>
      </c>
      <c r="B11" s="15">
        <v>316</v>
      </c>
      <c r="C11" s="15">
        <v>8</v>
      </c>
      <c r="D11" s="15">
        <v>3</v>
      </c>
      <c r="E11" s="15">
        <v>10</v>
      </c>
      <c r="F11" s="15">
        <v>25</v>
      </c>
      <c r="G11" s="15">
        <v>362</v>
      </c>
    </row>
    <row r="13" spans="1:11" ht="60" customHeight="1" x14ac:dyDescent="0.25">
      <c r="A13" s="31" t="s">
        <v>277</v>
      </c>
      <c r="B13" s="30"/>
      <c r="C13" s="30"/>
      <c r="D13" s="30"/>
      <c r="E13" s="30"/>
      <c r="F13" s="30"/>
      <c r="G13" s="30"/>
    </row>
    <row r="14" spans="1:11" x14ac:dyDescent="0.25">
      <c r="A14" s="31" t="s">
        <v>30</v>
      </c>
      <c r="B14" s="30"/>
      <c r="C14" s="30"/>
      <c r="D14" s="30"/>
      <c r="E14" s="30"/>
      <c r="F14" s="30"/>
      <c r="G14" s="30"/>
    </row>
    <row r="15" spans="1:11" x14ac:dyDescent="0.25">
      <c r="A15" s="31" t="s">
        <v>31</v>
      </c>
      <c r="B15" s="30"/>
      <c r="C15" s="30"/>
      <c r="D15" s="30"/>
      <c r="E15" s="30"/>
      <c r="F15" s="30"/>
      <c r="G15" s="30"/>
    </row>
  </sheetData>
  <mergeCells count="6">
    <mergeCell ref="A15:G15"/>
    <mergeCell ref="I1:K2"/>
    <mergeCell ref="A3:G3"/>
    <mergeCell ref="A1:G1"/>
    <mergeCell ref="A13:G13"/>
    <mergeCell ref="A14:G14"/>
  </mergeCells>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sheetViews>
  <sheetFormatPr baseColWidth="10" defaultRowHeight="15" x14ac:dyDescent="0.25"/>
  <cols>
    <col min="1" max="1" width="11.7109375" customWidth="1"/>
    <col min="2" max="2" width="5.7109375" customWidth="1"/>
    <col min="3" max="3" width="10.7109375" customWidth="1"/>
    <col min="4" max="4" width="6.7109375" customWidth="1"/>
    <col min="5" max="5" width="5.7109375" customWidth="1"/>
    <col min="6" max="7" width="7.7109375" customWidth="1"/>
    <col min="8" max="8" width="10.7109375" customWidth="1"/>
    <col min="9" max="9" width="11.7109375" customWidth="1"/>
    <col min="10" max="10" width="4.7109375" customWidth="1"/>
  </cols>
  <sheetData>
    <row r="1" spans="1:14" ht="15" customHeight="1" x14ac:dyDescent="0.25">
      <c r="A1" s="29" t="s">
        <v>288</v>
      </c>
      <c r="B1" s="30"/>
      <c r="C1" s="30"/>
      <c r="D1" s="30"/>
      <c r="E1" s="30"/>
      <c r="F1" s="30"/>
      <c r="G1" s="30"/>
      <c r="H1" s="30"/>
      <c r="I1" s="30"/>
      <c r="J1" s="30"/>
      <c r="L1" s="32" t="str">
        <f>HYPERLINK("#'Sommaire'!A1", "Retour sommaire")</f>
        <v>Retour sommaire</v>
      </c>
      <c r="M1" s="30"/>
      <c r="N1" s="30"/>
    </row>
    <row r="2" spans="1:14" x14ac:dyDescent="0.25">
      <c r="L2" s="30"/>
      <c r="M2" s="30"/>
      <c r="N2" s="30"/>
    </row>
    <row r="3" spans="1:14" x14ac:dyDescent="0.25">
      <c r="A3" s="35" t="s">
        <v>287</v>
      </c>
      <c r="B3" s="30"/>
      <c r="C3" s="30"/>
      <c r="D3" s="30"/>
      <c r="E3" s="30"/>
      <c r="F3" s="30"/>
      <c r="G3" s="30"/>
      <c r="H3" s="30"/>
      <c r="I3" s="30"/>
      <c r="J3" s="30"/>
    </row>
    <row r="4" spans="1:14" ht="128.25" x14ac:dyDescent="0.25">
      <c r="A4" s="2" t="s">
        <v>141</v>
      </c>
      <c r="B4" s="2" t="s">
        <v>278</v>
      </c>
      <c r="C4" s="2" t="s">
        <v>279</v>
      </c>
      <c r="D4" s="2" t="s">
        <v>280</v>
      </c>
      <c r="E4" s="2" t="s">
        <v>281</v>
      </c>
      <c r="F4" s="2" t="s">
        <v>282</v>
      </c>
      <c r="G4" s="2" t="s">
        <v>283</v>
      </c>
      <c r="H4" s="2" t="s">
        <v>284</v>
      </c>
      <c r="I4" s="2" t="s">
        <v>285</v>
      </c>
      <c r="J4" s="2" t="s">
        <v>286</v>
      </c>
    </row>
    <row r="5" spans="1:14" ht="42.75" x14ac:dyDescent="0.25">
      <c r="A5" s="12" t="s">
        <v>142</v>
      </c>
      <c r="B5" s="4">
        <v>79.084967320261399</v>
      </c>
      <c r="C5" s="4">
        <v>0</v>
      </c>
      <c r="D5" s="4">
        <v>4.5751633986928102</v>
      </c>
      <c r="E5" s="4">
        <v>9.1503267973856204</v>
      </c>
      <c r="F5" s="4">
        <v>3.2679738562091498</v>
      </c>
      <c r="G5" s="4">
        <v>2.9411764705882399</v>
      </c>
      <c r="H5" s="4">
        <v>0.32679738562091498</v>
      </c>
      <c r="I5" s="4">
        <v>0</v>
      </c>
      <c r="J5" s="4">
        <v>1.9607843137254899</v>
      </c>
    </row>
    <row r="6" spans="1:14" ht="28.5" x14ac:dyDescent="0.25">
      <c r="A6" s="12" t="s">
        <v>144</v>
      </c>
      <c r="B6" s="4">
        <v>73.271889400921694</v>
      </c>
      <c r="C6" s="4">
        <v>0</v>
      </c>
      <c r="D6" s="4">
        <v>5.99078341013825</v>
      </c>
      <c r="E6" s="4">
        <v>13.824884792626699</v>
      </c>
      <c r="F6" s="4">
        <v>1.84331797235023</v>
      </c>
      <c r="G6" s="4">
        <v>1.84331797235023</v>
      </c>
      <c r="H6" s="4">
        <v>0.460829493087558</v>
      </c>
      <c r="I6" s="4">
        <v>0.460829493087558</v>
      </c>
      <c r="J6" s="4">
        <v>6.4516129032258096</v>
      </c>
    </row>
    <row r="7" spans="1:14" ht="28.5" x14ac:dyDescent="0.25">
      <c r="A7" s="12" t="s">
        <v>143</v>
      </c>
      <c r="B7" s="4">
        <v>87.804878048780495</v>
      </c>
      <c r="C7" s="4">
        <v>1.0840108401084001</v>
      </c>
      <c r="D7" s="4">
        <v>3.2520325203252001</v>
      </c>
      <c r="E7" s="4">
        <v>2.4390243902439002</v>
      </c>
      <c r="F7" s="4">
        <v>0.81300813008130102</v>
      </c>
      <c r="G7" s="4">
        <v>3.5230352303523</v>
      </c>
      <c r="H7" s="4">
        <v>0.81300813008130102</v>
      </c>
      <c r="I7" s="4">
        <v>0.27100271002710002</v>
      </c>
      <c r="J7" s="4">
        <v>3.2520325203252001</v>
      </c>
    </row>
    <row r="8" spans="1:14" ht="28.5" x14ac:dyDescent="0.25">
      <c r="A8" s="12" t="s">
        <v>147</v>
      </c>
      <c r="B8" s="4">
        <v>82.987551867219906</v>
      </c>
      <c r="C8" s="4">
        <v>0</v>
      </c>
      <c r="D8" s="4">
        <v>5.8091286307053904</v>
      </c>
      <c r="E8" s="4">
        <v>1.2448132780083001</v>
      </c>
      <c r="F8" s="4">
        <v>0.4149377593361</v>
      </c>
      <c r="G8" s="4">
        <v>3.3195020746888</v>
      </c>
      <c r="H8" s="4">
        <v>0</v>
      </c>
      <c r="I8" s="4">
        <v>0</v>
      </c>
      <c r="J8" s="4">
        <v>4.1493775933609998</v>
      </c>
    </row>
    <row r="9" spans="1:14" ht="28.5" x14ac:dyDescent="0.25">
      <c r="A9" s="12" t="s">
        <v>146</v>
      </c>
      <c r="B9" s="4">
        <v>86.092715231788105</v>
      </c>
      <c r="C9" s="4">
        <v>0</v>
      </c>
      <c r="D9" s="4">
        <v>8.1125827814569504</v>
      </c>
      <c r="E9" s="4">
        <v>0.66225165562913901</v>
      </c>
      <c r="F9" s="4">
        <v>2.1523178807946999</v>
      </c>
      <c r="G9" s="4">
        <v>3.14569536423841</v>
      </c>
      <c r="H9" s="4">
        <v>0</v>
      </c>
      <c r="I9" s="4">
        <v>0</v>
      </c>
      <c r="J9" s="4">
        <v>2.9801324503311299</v>
      </c>
    </row>
    <row r="10" spans="1:14" ht="28.5" x14ac:dyDescent="0.25">
      <c r="A10" s="12" t="s">
        <v>149</v>
      </c>
      <c r="B10" s="4">
        <v>78.431372549019599</v>
      </c>
      <c r="C10" s="4">
        <v>0</v>
      </c>
      <c r="D10" s="4">
        <v>2.7450980392156898</v>
      </c>
      <c r="E10" s="4">
        <v>1.1764705882352899</v>
      </c>
      <c r="F10" s="4">
        <v>10.980392156862701</v>
      </c>
      <c r="G10" s="4">
        <v>2.7450980392156898</v>
      </c>
      <c r="H10" s="4">
        <v>0.78431372549019596</v>
      </c>
      <c r="I10" s="4">
        <v>0</v>
      </c>
      <c r="J10" s="4">
        <v>1.1764705882352899</v>
      </c>
    </row>
    <row r="11" spans="1:14" ht="28.5" x14ac:dyDescent="0.25">
      <c r="A11" s="12" t="s">
        <v>145</v>
      </c>
      <c r="B11" s="4">
        <v>72.8506787330317</v>
      </c>
      <c r="C11" s="4">
        <v>7.4660633484162897</v>
      </c>
      <c r="D11" s="4">
        <v>11.085972850678701</v>
      </c>
      <c r="E11" s="4">
        <v>1.3574660633484199</v>
      </c>
      <c r="F11" s="4">
        <v>4.0723981900452504</v>
      </c>
      <c r="G11" s="4">
        <v>4.0723981900452504</v>
      </c>
      <c r="H11" s="4">
        <v>0</v>
      </c>
      <c r="I11" s="4">
        <v>0.90497737556561098</v>
      </c>
      <c r="J11" s="4">
        <v>4.0723981900452504</v>
      </c>
    </row>
    <row r="12" spans="1:14" x14ac:dyDescent="0.25">
      <c r="A12" s="8" t="s">
        <v>119</v>
      </c>
      <c r="B12" s="9">
        <v>80.8134757600657</v>
      </c>
      <c r="C12" s="9">
        <v>1.5201314708299101</v>
      </c>
      <c r="D12" s="9">
        <v>6.4913722267871803</v>
      </c>
      <c r="E12" s="9">
        <v>3.4100246507806098</v>
      </c>
      <c r="F12" s="9">
        <v>3.1635168447000801</v>
      </c>
      <c r="G12" s="9">
        <v>3.2046014790468398</v>
      </c>
      <c r="H12" s="9">
        <v>0.28759244042727999</v>
      </c>
      <c r="I12" s="9">
        <v>0.246507806080526</v>
      </c>
      <c r="J12" s="9">
        <v>3.3278553820871002</v>
      </c>
    </row>
    <row r="14" spans="1:14" ht="75" customHeight="1" x14ac:dyDescent="0.25">
      <c r="A14" s="31" t="s">
        <v>289</v>
      </c>
      <c r="B14" s="30"/>
      <c r="C14" s="30"/>
      <c r="D14" s="30"/>
      <c r="E14" s="30"/>
      <c r="F14" s="30"/>
      <c r="G14" s="30"/>
      <c r="H14" s="30"/>
      <c r="I14" s="30"/>
      <c r="J14" s="30"/>
    </row>
    <row r="15" spans="1:14" x14ac:dyDescent="0.25">
      <c r="A15" s="31" t="s">
        <v>30</v>
      </c>
      <c r="B15" s="30"/>
      <c r="C15" s="30"/>
      <c r="D15" s="30"/>
      <c r="E15" s="30"/>
      <c r="F15" s="30"/>
      <c r="G15" s="30"/>
      <c r="H15" s="30"/>
      <c r="I15" s="30"/>
      <c r="J15" s="30"/>
    </row>
    <row r="16" spans="1:14" x14ac:dyDescent="0.25">
      <c r="A16" s="31" t="s">
        <v>31</v>
      </c>
      <c r="B16" s="30"/>
      <c r="C16" s="30"/>
      <c r="D16" s="30"/>
      <c r="E16" s="30"/>
      <c r="F16" s="30"/>
      <c r="G16" s="30"/>
      <c r="H16" s="30"/>
      <c r="I16" s="30"/>
      <c r="J16" s="30"/>
    </row>
  </sheetData>
  <mergeCells count="6">
    <mergeCell ref="A16:J16"/>
    <mergeCell ref="L1:N2"/>
    <mergeCell ref="A3:J3"/>
    <mergeCell ref="A1:J1"/>
    <mergeCell ref="A14:J14"/>
    <mergeCell ref="A15:J15"/>
  </mergeCells>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heetViews>
  <sheetFormatPr baseColWidth="10" defaultRowHeight="15" x14ac:dyDescent="0.25"/>
  <cols>
    <col min="1" max="1" width="16.7109375" customWidth="1"/>
    <col min="2" max="4" width="8.7109375" customWidth="1"/>
    <col min="5" max="5" width="15.7109375" customWidth="1"/>
    <col min="6" max="6" width="8.7109375" customWidth="1"/>
    <col min="7" max="7" width="9.7109375" customWidth="1"/>
    <col min="8" max="8" width="11.7109375" customWidth="1"/>
  </cols>
  <sheetData>
    <row r="1" spans="1:12" ht="15" customHeight="1" x14ac:dyDescent="0.25">
      <c r="A1" s="29" t="s">
        <v>298</v>
      </c>
      <c r="B1" s="30"/>
      <c r="C1" s="30"/>
      <c r="D1" s="30"/>
      <c r="E1" s="30"/>
      <c r="F1" s="30"/>
      <c r="G1" s="30"/>
      <c r="H1" s="30"/>
      <c r="J1" s="32" t="str">
        <f>HYPERLINK("#'Sommaire'!A1", "Retour sommaire")</f>
        <v>Retour sommaire</v>
      </c>
      <c r="K1" s="30"/>
      <c r="L1" s="30"/>
    </row>
    <row r="2" spans="1:12" x14ac:dyDescent="0.25">
      <c r="J2" s="30"/>
      <c r="K2" s="30"/>
      <c r="L2" s="30"/>
    </row>
    <row r="3" spans="1:12" x14ac:dyDescent="0.25">
      <c r="A3" s="35" t="s">
        <v>297</v>
      </c>
      <c r="B3" s="30"/>
      <c r="C3" s="30"/>
      <c r="D3" s="30"/>
      <c r="E3" s="30"/>
      <c r="F3" s="30"/>
      <c r="G3" s="30"/>
      <c r="H3" s="30"/>
    </row>
    <row r="4" spans="1:12" ht="28.5" x14ac:dyDescent="0.25">
      <c r="A4" s="2" t="s">
        <v>290</v>
      </c>
      <c r="B4" s="2" t="s">
        <v>221</v>
      </c>
      <c r="C4" s="2" t="s">
        <v>227</v>
      </c>
      <c r="D4" s="2" t="s">
        <v>228</v>
      </c>
      <c r="E4" s="2" t="s">
        <v>229</v>
      </c>
      <c r="F4" s="2" t="s">
        <v>230</v>
      </c>
      <c r="G4" s="2" t="s">
        <v>231</v>
      </c>
      <c r="H4" s="2" t="s">
        <v>232</v>
      </c>
    </row>
    <row r="5" spans="1:12" x14ac:dyDescent="0.25">
      <c r="A5" s="12" t="s">
        <v>291</v>
      </c>
      <c r="B5" s="4">
        <v>7739.4451499999996</v>
      </c>
      <c r="C5" s="4">
        <v>66.063000000000002</v>
      </c>
      <c r="D5" s="4">
        <v>2431.5032000000001</v>
      </c>
      <c r="E5" s="4">
        <v>600.79309999999998</v>
      </c>
      <c r="F5" s="4">
        <v>990.38499999999999</v>
      </c>
      <c r="G5" s="4">
        <v>394.24454234182701</v>
      </c>
      <c r="H5" s="4"/>
    </row>
    <row r="6" spans="1:12" x14ac:dyDescent="0.25">
      <c r="A6" s="12" t="s">
        <v>292</v>
      </c>
      <c r="B6" s="4">
        <v>31977.17871</v>
      </c>
      <c r="C6" s="4">
        <v>326.46519999999998</v>
      </c>
      <c r="D6" s="4">
        <v>44607.546600000001</v>
      </c>
      <c r="E6" s="4">
        <v>1411.6015</v>
      </c>
      <c r="F6" s="4"/>
      <c r="G6" s="4"/>
      <c r="H6" s="4"/>
    </row>
    <row r="7" spans="1:12" ht="28.5" x14ac:dyDescent="0.25">
      <c r="A7" s="12" t="s">
        <v>293</v>
      </c>
      <c r="B7" s="4">
        <v>5091.4234299999998</v>
      </c>
      <c r="C7" s="4">
        <v>18.7498</v>
      </c>
      <c r="D7" s="4"/>
      <c r="E7" s="4"/>
      <c r="F7" s="4"/>
      <c r="G7" s="4">
        <v>335.31351372363798</v>
      </c>
      <c r="H7" s="4"/>
    </row>
    <row r="8" spans="1:12" ht="28.5" x14ac:dyDescent="0.25">
      <c r="A8" s="12" t="s">
        <v>294</v>
      </c>
      <c r="B8" s="4">
        <v>21346.244190000001</v>
      </c>
      <c r="C8" s="4"/>
      <c r="D8" s="4"/>
      <c r="E8" s="4"/>
      <c r="F8" s="4"/>
      <c r="G8" s="4"/>
      <c r="H8" s="4"/>
    </row>
    <row r="9" spans="1:12" x14ac:dyDescent="0.25">
      <c r="A9" s="12" t="s">
        <v>295</v>
      </c>
      <c r="B9" s="4">
        <v>3370.2109999999998</v>
      </c>
      <c r="C9" s="4">
        <v>124.143</v>
      </c>
      <c r="D9" s="4">
        <v>1076.9041999999999</v>
      </c>
      <c r="E9" s="4">
        <v>854.96439999999996</v>
      </c>
      <c r="F9" s="4"/>
      <c r="G9" s="4"/>
      <c r="H9" s="4"/>
    </row>
    <row r="10" spans="1:12" x14ac:dyDescent="0.25">
      <c r="A10" s="12" t="s">
        <v>296</v>
      </c>
      <c r="B10" s="4">
        <v>11692.4902</v>
      </c>
      <c r="C10" s="4">
        <v>134.350938035138</v>
      </c>
      <c r="D10" s="4">
        <v>6417.7529999999997</v>
      </c>
      <c r="E10" s="4">
        <v>665.95</v>
      </c>
      <c r="F10" s="4">
        <v>20.972999999999999</v>
      </c>
      <c r="G10" s="4">
        <v>16.806000000000001</v>
      </c>
      <c r="H10" s="4">
        <v>467.29177255736801</v>
      </c>
    </row>
    <row r="11" spans="1:12" x14ac:dyDescent="0.25">
      <c r="A11" s="8" t="s">
        <v>86</v>
      </c>
      <c r="B11" s="9">
        <v>81216.992679999996</v>
      </c>
      <c r="C11" s="9">
        <v>669.77193803513796</v>
      </c>
      <c r="D11" s="9">
        <v>54533.707000000002</v>
      </c>
      <c r="E11" s="9">
        <v>3533.3090000000002</v>
      </c>
      <c r="F11" s="9">
        <v>1011.3579999999999</v>
      </c>
      <c r="G11" s="9">
        <v>746.36405606546498</v>
      </c>
      <c r="H11" s="9">
        <v>467.29177255736801</v>
      </c>
    </row>
    <row r="13" spans="1:12" ht="30" customHeight="1" x14ac:dyDescent="0.25">
      <c r="A13" s="31" t="s">
        <v>299</v>
      </c>
      <c r="B13" s="30"/>
      <c r="C13" s="30"/>
      <c r="D13" s="30"/>
      <c r="E13" s="30"/>
      <c r="F13" s="30"/>
      <c r="G13" s="30"/>
      <c r="H13" s="30"/>
    </row>
    <row r="14" spans="1:12" x14ac:dyDescent="0.25">
      <c r="A14" s="31" t="s">
        <v>30</v>
      </c>
      <c r="B14" s="30"/>
      <c r="C14" s="30"/>
      <c r="D14" s="30"/>
      <c r="E14" s="30"/>
      <c r="F14" s="30"/>
      <c r="G14" s="30"/>
      <c r="H14" s="30"/>
    </row>
    <row r="15" spans="1:12" x14ac:dyDescent="0.25">
      <c r="A15" s="31" t="s">
        <v>31</v>
      </c>
      <c r="B15" s="30"/>
      <c r="C15" s="30"/>
      <c r="D15" s="30"/>
      <c r="E15" s="30"/>
      <c r="F15" s="30"/>
      <c r="G15" s="30"/>
      <c r="H15" s="30"/>
    </row>
  </sheetData>
  <mergeCells count="6">
    <mergeCell ref="A15:H15"/>
    <mergeCell ref="J1:L2"/>
    <mergeCell ref="A3:H3"/>
    <mergeCell ref="A1:H1"/>
    <mergeCell ref="A13:H13"/>
    <mergeCell ref="A14:H14"/>
  </mergeCells>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workbookViewId="0"/>
  </sheetViews>
  <sheetFormatPr baseColWidth="10" defaultRowHeight="15" x14ac:dyDescent="0.25"/>
  <cols>
    <col min="1" max="1" width="30.7109375" customWidth="1"/>
    <col min="2" max="4" width="17.7109375" customWidth="1"/>
  </cols>
  <sheetData>
    <row r="1" spans="1:8" ht="15" customHeight="1" x14ac:dyDescent="0.25">
      <c r="A1" s="29" t="s">
        <v>305</v>
      </c>
      <c r="B1" s="30"/>
      <c r="C1" s="30"/>
      <c r="D1" s="30"/>
      <c r="F1" s="32" t="str">
        <f>HYPERLINK("#'Sommaire'!A1", "Retour sommaire")</f>
        <v>Retour sommaire</v>
      </c>
      <c r="G1" s="30"/>
      <c r="H1" s="30"/>
    </row>
    <row r="2" spans="1:8" x14ac:dyDescent="0.25">
      <c r="F2" s="30"/>
      <c r="G2" s="30"/>
      <c r="H2" s="30"/>
    </row>
    <row r="3" spans="1:8" x14ac:dyDescent="0.25">
      <c r="A3" s="2" t="s">
        <v>300</v>
      </c>
      <c r="B3" s="2" t="s">
        <v>290</v>
      </c>
      <c r="C3" s="2" t="s">
        <v>11</v>
      </c>
      <c r="D3" s="2" t="s">
        <v>301</v>
      </c>
    </row>
    <row r="4" spans="1:8" x14ac:dyDescent="0.25">
      <c r="A4" s="25" t="s">
        <v>5</v>
      </c>
      <c r="B4" s="25" t="s">
        <v>38</v>
      </c>
      <c r="C4" s="25" t="s">
        <v>53</v>
      </c>
      <c r="D4" s="25" t="s">
        <v>40</v>
      </c>
    </row>
    <row r="5" spans="1:8" x14ac:dyDescent="0.25">
      <c r="A5" s="33" t="s">
        <v>142</v>
      </c>
      <c r="B5" s="12" t="s">
        <v>291</v>
      </c>
      <c r="C5" s="4">
        <v>957</v>
      </c>
      <c r="D5" s="4">
        <v>13</v>
      </c>
    </row>
    <row r="6" spans="1:8" x14ac:dyDescent="0.25">
      <c r="A6" s="33" t="s">
        <v>142</v>
      </c>
      <c r="B6" s="12" t="s">
        <v>292</v>
      </c>
      <c r="C6" s="4">
        <v>3029</v>
      </c>
      <c r="D6" s="4">
        <v>40</v>
      </c>
    </row>
    <row r="7" spans="1:8" x14ac:dyDescent="0.25">
      <c r="A7" s="33" t="s">
        <v>142</v>
      </c>
      <c r="B7" s="12" t="s">
        <v>293</v>
      </c>
      <c r="C7" s="4">
        <v>720</v>
      </c>
      <c r="D7" s="4">
        <v>10</v>
      </c>
    </row>
    <row r="8" spans="1:8" x14ac:dyDescent="0.25">
      <c r="A8" s="33" t="s">
        <v>142</v>
      </c>
      <c r="B8" s="12" t="s">
        <v>294</v>
      </c>
      <c r="C8" s="4">
        <v>2708</v>
      </c>
      <c r="D8" s="4">
        <v>36</v>
      </c>
    </row>
    <row r="9" spans="1:8" ht="28.5" x14ac:dyDescent="0.25">
      <c r="A9" s="33" t="s">
        <v>142</v>
      </c>
      <c r="B9" s="12" t="s">
        <v>302</v>
      </c>
      <c r="C9" s="4">
        <v>85</v>
      </c>
      <c r="D9" s="4">
        <v>1</v>
      </c>
    </row>
    <row r="10" spans="1:8" x14ac:dyDescent="0.25">
      <c r="A10" s="3" t="s">
        <v>119</v>
      </c>
      <c r="B10" s="3" t="s">
        <v>303</v>
      </c>
      <c r="C10" s="5">
        <v>7499</v>
      </c>
      <c r="D10" s="5">
        <v>100</v>
      </c>
    </row>
    <row r="11" spans="1:8" x14ac:dyDescent="0.25">
      <c r="A11" s="33" t="s">
        <v>144</v>
      </c>
      <c r="B11" s="12" t="s">
        <v>291</v>
      </c>
      <c r="C11" s="4">
        <v>692</v>
      </c>
      <c r="D11" s="4">
        <v>7</v>
      </c>
    </row>
    <row r="12" spans="1:8" x14ac:dyDescent="0.25">
      <c r="A12" s="33" t="s">
        <v>144</v>
      </c>
      <c r="B12" s="12" t="s">
        <v>292</v>
      </c>
      <c r="C12" s="4">
        <v>2370</v>
      </c>
      <c r="D12" s="4">
        <v>22</v>
      </c>
    </row>
    <row r="13" spans="1:8" x14ac:dyDescent="0.25">
      <c r="A13" s="33" t="s">
        <v>144</v>
      </c>
      <c r="B13" s="12" t="s">
        <v>293</v>
      </c>
      <c r="C13" s="4">
        <v>574</v>
      </c>
      <c r="D13" s="4">
        <v>5</v>
      </c>
    </row>
    <row r="14" spans="1:8" ht="42.75" x14ac:dyDescent="0.25">
      <c r="A14" s="33" t="s">
        <v>144</v>
      </c>
      <c r="B14" s="12" t="s">
        <v>304</v>
      </c>
      <c r="C14" s="4">
        <v>6925</v>
      </c>
      <c r="D14" s="4">
        <v>66</v>
      </c>
    </row>
    <row r="15" spans="1:8" x14ac:dyDescent="0.25">
      <c r="A15" s="3" t="s">
        <v>119</v>
      </c>
      <c r="B15" s="3" t="s">
        <v>303</v>
      </c>
      <c r="C15" s="5">
        <v>10561</v>
      </c>
      <c r="D15" s="5">
        <v>100</v>
      </c>
    </row>
    <row r="16" spans="1:8" x14ac:dyDescent="0.25">
      <c r="A16" s="33" t="s">
        <v>143</v>
      </c>
      <c r="B16" s="12" t="s">
        <v>291</v>
      </c>
      <c r="C16" s="4">
        <v>613</v>
      </c>
      <c r="D16" s="4">
        <v>7</v>
      </c>
    </row>
    <row r="17" spans="1:4" x14ac:dyDescent="0.25">
      <c r="A17" s="33" t="s">
        <v>143</v>
      </c>
      <c r="B17" s="12" t="s">
        <v>292</v>
      </c>
      <c r="C17" s="4">
        <v>3397</v>
      </c>
      <c r="D17" s="4">
        <v>38</v>
      </c>
    </row>
    <row r="18" spans="1:4" x14ac:dyDescent="0.25">
      <c r="A18" s="33" t="s">
        <v>143</v>
      </c>
      <c r="B18" s="12" t="s">
        <v>293</v>
      </c>
      <c r="C18" s="4">
        <v>821</v>
      </c>
      <c r="D18" s="4">
        <v>9</v>
      </c>
    </row>
    <row r="19" spans="1:4" x14ac:dyDescent="0.25">
      <c r="A19" s="33" t="s">
        <v>143</v>
      </c>
      <c r="B19" s="12" t="s">
        <v>294</v>
      </c>
      <c r="C19" s="4">
        <v>2080</v>
      </c>
      <c r="D19" s="4">
        <v>23</v>
      </c>
    </row>
    <row r="20" spans="1:4" ht="28.5" x14ac:dyDescent="0.25">
      <c r="A20" s="33" t="s">
        <v>143</v>
      </c>
      <c r="B20" s="12" t="s">
        <v>302</v>
      </c>
      <c r="C20" s="4">
        <v>2091</v>
      </c>
      <c r="D20" s="4">
        <v>23</v>
      </c>
    </row>
    <row r="21" spans="1:4" x14ac:dyDescent="0.25">
      <c r="A21" s="3" t="s">
        <v>119</v>
      </c>
      <c r="B21" s="3" t="s">
        <v>303</v>
      </c>
      <c r="C21" s="5">
        <v>9002</v>
      </c>
      <c r="D21" s="5">
        <v>100</v>
      </c>
    </row>
    <row r="22" spans="1:4" x14ac:dyDescent="0.25">
      <c r="A22" s="33" t="s">
        <v>147</v>
      </c>
      <c r="B22" s="12" t="s">
        <v>291</v>
      </c>
      <c r="C22" s="4">
        <v>430</v>
      </c>
      <c r="D22" s="4">
        <v>7</v>
      </c>
    </row>
    <row r="23" spans="1:4" x14ac:dyDescent="0.25">
      <c r="A23" s="33" t="s">
        <v>147</v>
      </c>
      <c r="B23" s="12" t="s">
        <v>292</v>
      </c>
      <c r="C23" s="4">
        <v>905</v>
      </c>
      <c r="D23" s="4">
        <v>15</v>
      </c>
    </row>
    <row r="24" spans="1:4" x14ac:dyDescent="0.25">
      <c r="A24" s="33" t="s">
        <v>147</v>
      </c>
      <c r="B24" s="12" t="s">
        <v>293</v>
      </c>
      <c r="C24" s="4">
        <v>542</v>
      </c>
      <c r="D24" s="4">
        <v>9</v>
      </c>
    </row>
    <row r="25" spans="1:4" x14ac:dyDescent="0.25">
      <c r="A25" s="33" t="s">
        <v>147</v>
      </c>
      <c r="B25" s="12" t="s">
        <v>294</v>
      </c>
      <c r="C25" s="4">
        <v>3945</v>
      </c>
      <c r="D25" s="4">
        <v>67</v>
      </c>
    </row>
    <row r="26" spans="1:4" ht="28.5" x14ac:dyDescent="0.25">
      <c r="A26" s="33" t="s">
        <v>147</v>
      </c>
      <c r="B26" s="12" t="s">
        <v>302</v>
      </c>
      <c r="C26" s="4">
        <v>77</v>
      </c>
      <c r="D26" s="4">
        <v>1</v>
      </c>
    </row>
    <row r="27" spans="1:4" x14ac:dyDescent="0.25">
      <c r="A27" s="3" t="s">
        <v>119</v>
      </c>
      <c r="B27" s="3" t="s">
        <v>303</v>
      </c>
      <c r="C27" s="5">
        <v>5899</v>
      </c>
      <c r="D27" s="5">
        <v>100</v>
      </c>
    </row>
    <row r="28" spans="1:4" x14ac:dyDescent="0.25">
      <c r="A28" s="33" t="s">
        <v>146</v>
      </c>
      <c r="B28" s="12" t="s">
        <v>291</v>
      </c>
      <c r="C28" s="4">
        <v>3536</v>
      </c>
      <c r="D28" s="4">
        <v>9</v>
      </c>
    </row>
    <row r="29" spans="1:4" x14ac:dyDescent="0.25">
      <c r="A29" s="33" t="s">
        <v>146</v>
      </c>
      <c r="B29" s="12" t="s">
        <v>292</v>
      </c>
      <c r="C29" s="4">
        <v>18675</v>
      </c>
      <c r="D29" s="4">
        <v>48</v>
      </c>
    </row>
    <row r="30" spans="1:4" x14ac:dyDescent="0.25">
      <c r="A30" s="33" t="s">
        <v>146</v>
      </c>
      <c r="B30" s="12" t="s">
        <v>293</v>
      </c>
      <c r="C30" s="4">
        <v>1160</v>
      </c>
      <c r="D30" s="4">
        <v>3</v>
      </c>
    </row>
    <row r="31" spans="1:4" x14ac:dyDescent="0.25">
      <c r="A31" s="33" t="s">
        <v>146</v>
      </c>
      <c r="B31" s="12" t="s">
        <v>294</v>
      </c>
      <c r="C31" s="4">
        <v>5894</v>
      </c>
      <c r="D31" s="4">
        <v>15</v>
      </c>
    </row>
    <row r="32" spans="1:4" ht="28.5" x14ac:dyDescent="0.25">
      <c r="A32" s="33" t="s">
        <v>146</v>
      </c>
      <c r="B32" s="12" t="s">
        <v>302</v>
      </c>
      <c r="C32" s="4">
        <v>9382</v>
      </c>
      <c r="D32" s="4">
        <v>24</v>
      </c>
    </row>
    <row r="33" spans="1:4" x14ac:dyDescent="0.25">
      <c r="A33" s="3" t="s">
        <v>119</v>
      </c>
      <c r="B33" s="3" t="s">
        <v>303</v>
      </c>
      <c r="C33" s="5">
        <v>38647</v>
      </c>
      <c r="D33" s="5">
        <v>100</v>
      </c>
    </row>
    <row r="34" spans="1:4" x14ac:dyDescent="0.25">
      <c r="A34" s="33" t="s">
        <v>149</v>
      </c>
      <c r="B34" s="12" t="s">
        <v>291</v>
      </c>
      <c r="C34" s="4">
        <v>693</v>
      </c>
      <c r="D34" s="4">
        <v>13</v>
      </c>
    </row>
    <row r="35" spans="1:4" x14ac:dyDescent="0.25">
      <c r="A35" s="33" t="s">
        <v>149</v>
      </c>
      <c r="B35" s="12" t="s">
        <v>292</v>
      </c>
      <c r="C35" s="4">
        <v>3400</v>
      </c>
      <c r="D35" s="4">
        <v>65</v>
      </c>
    </row>
    <row r="36" spans="1:4" x14ac:dyDescent="0.25">
      <c r="A36" s="33" t="s">
        <v>149</v>
      </c>
      <c r="B36" s="12" t="s">
        <v>293</v>
      </c>
      <c r="C36" s="4">
        <v>112</v>
      </c>
      <c r="D36" s="4">
        <v>2</v>
      </c>
    </row>
    <row r="37" spans="1:4" x14ac:dyDescent="0.25">
      <c r="A37" s="33" t="s">
        <v>149</v>
      </c>
      <c r="B37" s="12" t="s">
        <v>294</v>
      </c>
      <c r="C37" s="4">
        <v>961</v>
      </c>
      <c r="D37" s="4">
        <v>18</v>
      </c>
    </row>
    <row r="38" spans="1:4" ht="28.5" x14ac:dyDescent="0.25">
      <c r="A38" s="33" t="s">
        <v>149</v>
      </c>
      <c r="B38" s="12" t="s">
        <v>302</v>
      </c>
      <c r="C38" s="4">
        <v>86</v>
      </c>
      <c r="D38" s="4">
        <v>2</v>
      </c>
    </row>
    <row r="39" spans="1:4" x14ac:dyDescent="0.25">
      <c r="A39" s="3" t="s">
        <v>119</v>
      </c>
      <c r="B39" s="3" t="s">
        <v>303</v>
      </c>
      <c r="C39" s="5">
        <v>5252</v>
      </c>
      <c r="D39" s="5">
        <v>100</v>
      </c>
    </row>
    <row r="40" spans="1:4" x14ac:dyDescent="0.25">
      <c r="A40" s="33" t="s">
        <v>145</v>
      </c>
      <c r="B40" s="12" t="s">
        <v>291</v>
      </c>
      <c r="C40" s="4">
        <v>885</v>
      </c>
      <c r="D40" s="4">
        <v>18</v>
      </c>
    </row>
    <row r="41" spans="1:4" x14ac:dyDescent="0.25">
      <c r="A41" s="33" t="s">
        <v>145</v>
      </c>
      <c r="B41" s="12" t="s">
        <v>292</v>
      </c>
      <c r="C41" s="4">
        <v>526</v>
      </c>
      <c r="D41" s="4">
        <v>10</v>
      </c>
    </row>
    <row r="42" spans="1:4" x14ac:dyDescent="0.25">
      <c r="A42" s="33" t="s">
        <v>145</v>
      </c>
      <c r="B42" s="12" t="s">
        <v>293</v>
      </c>
      <c r="C42" s="4">
        <v>1182</v>
      </c>
      <c r="D42" s="4">
        <v>24</v>
      </c>
    </row>
    <row r="43" spans="1:4" x14ac:dyDescent="0.25">
      <c r="A43" s="33" t="s">
        <v>145</v>
      </c>
      <c r="B43" s="12" t="s">
        <v>294</v>
      </c>
      <c r="C43" s="4">
        <v>2177</v>
      </c>
      <c r="D43" s="4">
        <v>43</v>
      </c>
    </row>
    <row r="44" spans="1:4" ht="28.5" x14ac:dyDescent="0.25">
      <c r="A44" s="33" t="s">
        <v>145</v>
      </c>
      <c r="B44" s="12" t="s">
        <v>302</v>
      </c>
      <c r="C44" s="4">
        <v>255</v>
      </c>
      <c r="D44" s="4">
        <v>5</v>
      </c>
    </row>
    <row r="45" spans="1:4" x14ac:dyDescent="0.25">
      <c r="A45" s="21" t="s">
        <v>119</v>
      </c>
      <c r="B45" s="21" t="s">
        <v>303</v>
      </c>
      <c r="C45" s="22">
        <v>5025</v>
      </c>
      <c r="D45" s="22">
        <v>100</v>
      </c>
    </row>
    <row r="47" spans="1:4" ht="30" customHeight="1" x14ac:dyDescent="0.25">
      <c r="A47" s="31" t="s">
        <v>299</v>
      </c>
      <c r="B47" s="30"/>
      <c r="C47" s="30"/>
      <c r="D47" s="30"/>
    </row>
    <row r="48" spans="1:4" x14ac:dyDescent="0.25">
      <c r="A48" s="31" t="s">
        <v>30</v>
      </c>
      <c r="B48" s="30"/>
      <c r="C48" s="30"/>
      <c r="D48" s="30"/>
    </row>
    <row r="49" spans="1:4" x14ac:dyDescent="0.25">
      <c r="A49" s="31" t="s">
        <v>31</v>
      </c>
      <c r="B49" s="30"/>
      <c r="C49" s="30"/>
      <c r="D49" s="30"/>
    </row>
  </sheetData>
  <mergeCells count="12">
    <mergeCell ref="F1:H2"/>
    <mergeCell ref="A1:D1"/>
    <mergeCell ref="A47:D47"/>
    <mergeCell ref="A48:D48"/>
    <mergeCell ref="A49:D49"/>
    <mergeCell ref="A5:A9"/>
    <mergeCell ref="A11:A14"/>
    <mergeCell ref="A16:A20"/>
    <mergeCell ref="A22:A26"/>
    <mergeCell ref="A28:A32"/>
    <mergeCell ref="A34:A38"/>
    <mergeCell ref="A40:A44"/>
  </mergeCells>
  <pageMargins left="0.7" right="0.7" top="0.75" bottom="0.75" header="0.3" footer="0.3"/>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heetViews>
  <sheetFormatPr baseColWidth="10" defaultRowHeight="15" x14ac:dyDescent="0.25"/>
  <cols>
    <col min="1" max="1" width="40.7109375" customWidth="1"/>
    <col min="2" max="3" width="14.7109375" customWidth="1"/>
    <col min="4" max="4" width="15.7109375" customWidth="1"/>
  </cols>
  <sheetData>
    <row r="1" spans="1:8" ht="15" customHeight="1" x14ac:dyDescent="0.25">
      <c r="A1" s="29" t="s">
        <v>321</v>
      </c>
      <c r="B1" s="30"/>
      <c r="C1" s="30"/>
      <c r="D1" s="30"/>
      <c r="F1" s="32" t="str">
        <f>HYPERLINK("#'Sommaire'!A1", "Retour sommaire")</f>
        <v>Retour sommaire</v>
      </c>
      <c r="G1" s="30"/>
      <c r="H1" s="30"/>
    </row>
    <row r="2" spans="1:8" x14ac:dyDescent="0.25">
      <c r="F2" s="30"/>
      <c r="G2" s="30"/>
      <c r="H2" s="30"/>
    </row>
    <row r="3" spans="1:8" x14ac:dyDescent="0.25">
      <c r="A3" s="35" t="s">
        <v>320</v>
      </c>
      <c r="B3" s="30"/>
      <c r="C3" s="30"/>
      <c r="D3" s="30"/>
    </row>
    <row r="4" spans="1:8" ht="57" x14ac:dyDescent="0.25">
      <c r="A4" s="2" t="s">
        <v>218</v>
      </c>
      <c r="B4" s="2" t="s">
        <v>11</v>
      </c>
      <c r="C4" s="2" t="s">
        <v>12</v>
      </c>
      <c r="D4" s="2" t="s">
        <v>306</v>
      </c>
    </row>
    <row r="5" spans="1:8" ht="28.5" x14ac:dyDescent="0.25">
      <c r="A5" s="3" t="s">
        <v>307</v>
      </c>
      <c r="B5" s="5">
        <v>163136.33833465699</v>
      </c>
      <c r="C5" s="5">
        <v>27651.660100000001</v>
      </c>
      <c r="D5" s="5">
        <v>6224.4396999999999</v>
      </c>
    </row>
    <row r="6" spans="1:8" x14ac:dyDescent="0.25">
      <c r="A6" s="11" t="s">
        <v>308</v>
      </c>
      <c r="B6" s="4">
        <v>157881.41477805699</v>
      </c>
      <c r="C6" s="4">
        <v>27337.999899999999</v>
      </c>
      <c r="D6" s="4">
        <v>2620.6666663999999</v>
      </c>
    </row>
    <row r="7" spans="1:8" x14ac:dyDescent="0.25">
      <c r="A7" s="11" t="s">
        <v>309</v>
      </c>
      <c r="B7" s="4">
        <v>3961.9325566000002</v>
      </c>
      <c r="C7" s="4">
        <v>313.66019999999997</v>
      </c>
      <c r="D7" s="4">
        <v>3603.7730336</v>
      </c>
    </row>
    <row r="8" spans="1:8" x14ac:dyDescent="0.25">
      <c r="A8" s="11" t="s">
        <v>125</v>
      </c>
      <c r="B8" s="4">
        <v>1292.991</v>
      </c>
      <c r="C8" s="4"/>
      <c r="D8" s="4"/>
    </row>
    <row r="9" spans="1:8" x14ac:dyDescent="0.25">
      <c r="A9" s="3" t="s">
        <v>310</v>
      </c>
      <c r="B9" s="5">
        <v>420027.18465195002</v>
      </c>
      <c r="C9" s="5">
        <v>137728.68700000001</v>
      </c>
      <c r="D9" s="5">
        <v>12977.415999999999</v>
      </c>
    </row>
    <row r="10" spans="1:8" x14ac:dyDescent="0.25">
      <c r="A10" s="11" t="s">
        <v>311</v>
      </c>
      <c r="B10" s="4">
        <v>14380.976735</v>
      </c>
      <c r="C10" s="4">
        <v>833.41606999999999</v>
      </c>
      <c r="D10" s="4">
        <v>151.9956</v>
      </c>
    </row>
    <row r="11" spans="1:8" x14ac:dyDescent="0.25">
      <c r="A11" s="11" t="s">
        <v>312</v>
      </c>
      <c r="B11" s="4">
        <v>101156.028766555</v>
      </c>
      <c r="C11" s="4">
        <v>7823.9553500000002</v>
      </c>
      <c r="D11" s="4">
        <v>1790.0273992</v>
      </c>
    </row>
    <row r="12" spans="1:8" x14ac:dyDescent="0.25">
      <c r="A12" s="11" t="s">
        <v>313</v>
      </c>
      <c r="B12" s="4">
        <v>23381.2934521975</v>
      </c>
      <c r="C12" s="4">
        <v>9096.9902860000002</v>
      </c>
      <c r="D12" s="4">
        <v>874.17729180000003</v>
      </c>
    </row>
    <row r="13" spans="1:8" x14ac:dyDescent="0.25">
      <c r="A13" s="11" t="s">
        <v>314</v>
      </c>
      <c r="B13" s="4">
        <v>22404.618127199999</v>
      </c>
      <c r="C13" s="4">
        <v>9456.9366829999999</v>
      </c>
      <c r="D13" s="4">
        <v>843.89041459999999</v>
      </c>
    </row>
    <row r="14" spans="1:8" x14ac:dyDescent="0.25">
      <c r="A14" s="11" t="s">
        <v>315</v>
      </c>
      <c r="B14" s="4">
        <v>22820.8176062975</v>
      </c>
      <c r="C14" s="4">
        <v>6585.229515</v>
      </c>
      <c r="D14" s="4"/>
    </row>
    <row r="15" spans="1:8" x14ac:dyDescent="0.25">
      <c r="A15" s="11" t="s">
        <v>316</v>
      </c>
      <c r="B15" s="4">
        <v>94586.303070599999</v>
      </c>
      <c r="C15" s="4">
        <v>21549.103413000001</v>
      </c>
      <c r="D15" s="4">
        <v>1294.7471734000001</v>
      </c>
    </row>
    <row r="16" spans="1:8" x14ac:dyDescent="0.25">
      <c r="A16" s="11" t="s">
        <v>317</v>
      </c>
      <c r="B16" s="4">
        <v>55884.7789003</v>
      </c>
      <c r="C16" s="4">
        <v>63546.255537999998</v>
      </c>
      <c r="D16" s="4">
        <v>4333.0113584000001</v>
      </c>
    </row>
    <row r="17" spans="1:4" x14ac:dyDescent="0.25">
      <c r="A17" s="11" t="s">
        <v>318</v>
      </c>
      <c r="B17" s="4">
        <v>29287.581845600002</v>
      </c>
      <c r="C17" s="4">
        <v>864.81414500000005</v>
      </c>
      <c r="D17" s="4">
        <v>3689.5667625999999</v>
      </c>
    </row>
    <row r="18" spans="1:4" x14ac:dyDescent="0.25">
      <c r="A18" s="11" t="s">
        <v>319</v>
      </c>
      <c r="B18" s="4">
        <v>11466.618154199999</v>
      </c>
      <c r="C18" s="4"/>
      <c r="D18" s="4"/>
    </row>
    <row r="19" spans="1:4" x14ac:dyDescent="0.25">
      <c r="A19" s="11" t="s">
        <v>286</v>
      </c>
      <c r="B19" s="4">
        <v>44658.167994000003</v>
      </c>
      <c r="C19" s="4">
        <v>17971.986000000001</v>
      </c>
      <c r="D19" s="4"/>
    </row>
    <row r="20" spans="1:4" x14ac:dyDescent="0.25">
      <c r="A20" s="8" t="s">
        <v>119</v>
      </c>
      <c r="B20" s="9">
        <v>583163.52298660704</v>
      </c>
      <c r="C20" s="9">
        <v>165380.34710000001</v>
      </c>
      <c r="D20" s="9">
        <v>19201.8557</v>
      </c>
    </row>
    <row r="22" spans="1:4" ht="45" customHeight="1" x14ac:dyDescent="0.25">
      <c r="A22" s="31" t="s">
        <v>322</v>
      </c>
      <c r="B22" s="30"/>
      <c r="C22" s="30"/>
      <c r="D22" s="30"/>
    </row>
    <row r="23" spans="1:4" x14ac:dyDescent="0.25">
      <c r="A23" s="31" t="s">
        <v>30</v>
      </c>
      <c r="B23" s="30"/>
      <c r="C23" s="30"/>
      <c r="D23" s="30"/>
    </row>
    <row r="24" spans="1:4" x14ac:dyDescent="0.25">
      <c r="A24" s="31" t="s">
        <v>31</v>
      </c>
      <c r="B24" s="30"/>
      <c r="C24" s="30"/>
      <c r="D24" s="30"/>
    </row>
  </sheetData>
  <mergeCells count="6">
    <mergeCell ref="A24:D24"/>
    <mergeCell ref="F1:H2"/>
    <mergeCell ref="A3:D3"/>
    <mergeCell ref="A1:D1"/>
    <mergeCell ref="A22:D22"/>
    <mergeCell ref="A23:D23"/>
  </mergeCells>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workbookViewId="0"/>
  </sheetViews>
  <sheetFormatPr baseColWidth="10" defaultRowHeight="15" x14ac:dyDescent="0.25"/>
  <cols>
    <col min="1" max="1" width="25.7109375" customWidth="1"/>
    <col min="2" max="5" width="9.7109375" customWidth="1"/>
    <col min="6" max="7" width="11.7109375" customWidth="1"/>
  </cols>
  <sheetData>
    <row r="1" spans="1:11" ht="15" customHeight="1" x14ac:dyDescent="0.25">
      <c r="A1" s="29" t="s">
        <v>330</v>
      </c>
      <c r="B1" s="30"/>
      <c r="C1" s="30"/>
      <c r="D1" s="30"/>
      <c r="E1" s="30"/>
      <c r="F1" s="30"/>
      <c r="G1" s="30"/>
      <c r="I1" s="32" t="str">
        <f>HYPERLINK("#'Sommaire'!A1", "Retour sommaire")</f>
        <v>Retour sommaire</v>
      </c>
      <c r="J1" s="30"/>
      <c r="K1" s="30"/>
    </row>
    <row r="2" spans="1:11" x14ac:dyDescent="0.25">
      <c r="I2" s="30"/>
      <c r="J2" s="30"/>
      <c r="K2" s="30"/>
    </row>
    <row r="3" spans="1:11" ht="99.75" x14ac:dyDescent="0.25">
      <c r="A3" s="2" t="s">
        <v>323</v>
      </c>
      <c r="B3" s="2" t="s">
        <v>11</v>
      </c>
      <c r="C3" s="2" t="s">
        <v>324</v>
      </c>
      <c r="D3" s="2" t="s">
        <v>12</v>
      </c>
      <c r="E3" s="2" t="s">
        <v>325</v>
      </c>
      <c r="F3" s="2" t="s">
        <v>326</v>
      </c>
      <c r="G3" s="2" t="s">
        <v>327</v>
      </c>
    </row>
    <row r="4" spans="1:11" x14ac:dyDescent="0.25">
      <c r="A4" s="25" t="s">
        <v>38</v>
      </c>
      <c r="B4" s="25" t="s">
        <v>53</v>
      </c>
      <c r="C4" s="25" t="s">
        <v>40</v>
      </c>
      <c r="D4" s="25" t="s">
        <v>53</v>
      </c>
      <c r="E4" s="25" t="s">
        <v>40</v>
      </c>
      <c r="F4" s="25" t="s">
        <v>53</v>
      </c>
      <c r="G4" s="25" t="s">
        <v>328</v>
      </c>
    </row>
    <row r="5" spans="1:11" x14ac:dyDescent="0.25">
      <c r="A5" s="13" t="s">
        <v>329</v>
      </c>
      <c r="B5" s="15">
        <v>1076.0399279999999</v>
      </c>
      <c r="C5" s="15">
        <v>1.3140584232619801</v>
      </c>
      <c r="D5" s="15">
        <v>927.14892799999996</v>
      </c>
      <c r="E5" s="15">
        <v>1.59668774438142</v>
      </c>
      <c r="F5" s="15" t="s">
        <v>65</v>
      </c>
      <c r="G5" s="15" t="s">
        <v>65</v>
      </c>
    </row>
    <row r="7" spans="1:11" ht="30" customHeight="1" x14ac:dyDescent="0.25">
      <c r="A7" s="31" t="s">
        <v>331</v>
      </c>
      <c r="B7" s="30"/>
      <c r="C7" s="30"/>
      <c r="D7" s="30"/>
      <c r="E7" s="30"/>
      <c r="F7" s="30"/>
      <c r="G7" s="30"/>
    </row>
    <row r="8" spans="1:11" x14ac:dyDescent="0.25">
      <c r="A8" s="31" t="s">
        <v>30</v>
      </c>
      <c r="B8" s="30"/>
      <c r="C8" s="30"/>
      <c r="D8" s="30"/>
      <c r="E8" s="30"/>
      <c r="F8" s="30"/>
      <c r="G8" s="30"/>
    </row>
    <row r="9" spans="1:11" x14ac:dyDescent="0.25">
      <c r="A9" s="31" t="s">
        <v>31</v>
      </c>
      <c r="B9" s="30"/>
      <c r="C9" s="30"/>
      <c r="D9" s="30"/>
      <c r="E9" s="30"/>
      <c r="F9" s="30"/>
      <c r="G9" s="30"/>
    </row>
  </sheetData>
  <mergeCells count="5">
    <mergeCell ref="A1:G1"/>
    <mergeCell ref="A7:G7"/>
    <mergeCell ref="A8:G8"/>
    <mergeCell ref="A9:G9"/>
    <mergeCell ref="I1:K2"/>
  </mergeCells>
  <pageMargins left="0.7" right="0.7" top="0.75" bottom="0.75" header="0.3" footer="0.3"/>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heetViews>
  <sheetFormatPr baseColWidth="10" defaultRowHeight="15" x14ac:dyDescent="0.25"/>
  <cols>
    <col min="1" max="1" width="25.7109375" customWidth="1"/>
    <col min="2" max="2" width="40.7109375" customWidth="1"/>
  </cols>
  <sheetData>
    <row r="1" spans="1:6" ht="15" customHeight="1" x14ac:dyDescent="0.25">
      <c r="A1" s="29" t="s">
        <v>332</v>
      </c>
      <c r="B1" s="30"/>
      <c r="D1" s="32" t="str">
        <f>HYPERLINK("#'Sommaire'!A1", "Retour sommaire")</f>
        <v>Retour sommaire</v>
      </c>
      <c r="E1" s="30"/>
      <c r="F1" s="30"/>
    </row>
    <row r="2" spans="1:6" x14ac:dyDescent="0.25">
      <c r="D2" s="30"/>
      <c r="E2" s="30"/>
      <c r="F2" s="30"/>
    </row>
    <row r="3" spans="1:6" x14ac:dyDescent="0.25">
      <c r="A3" s="35" t="s">
        <v>297</v>
      </c>
      <c r="B3" s="30"/>
    </row>
    <row r="4" spans="1:6" ht="28.5" x14ac:dyDescent="0.25">
      <c r="A4" s="2" t="s">
        <v>141</v>
      </c>
      <c r="B4" s="2" t="s">
        <v>329</v>
      </c>
    </row>
    <row r="5" spans="1:6" x14ac:dyDescent="0.25">
      <c r="A5" s="12" t="s">
        <v>144</v>
      </c>
      <c r="B5" s="4" t="s">
        <v>65</v>
      </c>
    </row>
    <row r="6" spans="1:6" x14ac:dyDescent="0.25">
      <c r="A6" s="12" t="s">
        <v>143</v>
      </c>
      <c r="B6" s="4">
        <v>169.941428</v>
      </c>
    </row>
    <row r="7" spans="1:6" x14ac:dyDescent="0.25">
      <c r="A7" s="12" t="s">
        <v>142</v>
      </c>
      <c r="B7" s="4" t="s">
        <v>65</v>
      </c>
    </row>
    <row r="8" spans="1:6" x14ac:dyDescent="0.25">
      <c r="A8" s="12" t="s">
        <v>145</v>
      </c>
      <c r="B8" s="4">
        <v>29.438800000000001</v>
      </c>
    </row>
    <row r="9" spans="1:6" x14ac:dyDescent="0.25">
      <c r="A9" s="12" t="s">
        <v>146</v>
      </c>
      <c r="B9" s="4">
        <v>676.34325000000001</v>
      </c>
    </row>
    <row r="10" spans="1:6" x14ac:dyDescent="0.25">
      <c r="A10" s="12" t="s">
        <v>147</v>
      </c>
      <c r="B10" s="4" t="s">
        <v>65</v>
      </c>
    </row>
    <row r="11" spans="1:6" x14ac:dyDescent="0.25">
      <c r="A11" s="13" t="s">
        <v>149</v>
      </c>
      <c r="B11" s="15">
        <v>31</v>
      </c>
    </row>
    <row r="13" spans="1:6" ht="30" customHeight="1" x14ac:dyDescent="0.25">
      <c r="A13" s="31" t="s">
        <v>333</v>
      </c>
      <c r="B13" s="30"/>
    </row>
    <row r="14" spans="1:6" x14ac:dyDescent="0.25">
      <c r="A14" s="31" t="s">
        <v>30</v>
      </c>
      <c r="B14" s="30"/>
    </row>
    <row r="15" spans="1:6" x14ac:dyDescent="0.25">
      <c r="A15" s="31" t="s">
        <v>31</v>
      </c>
      <c r="B15" s="30"/>
    </row>
  </sheetData>
  <mergeCells count="6">
    <mergeCell ref="A15:B15"/>
    <mergeCell ref="D1:F2"/>
    <mergeCell ref="A3:B3"/>
    <mergeCell ref="A1:B1"/>
    <mergeCell ref="A13:B13"/>
    <mergeCell ref="A14:B14"/>
  </mergeCells>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heetViews>
  <sheetFormatPr baseColWidth="10" defaultRowHeight="15" x14ac:dyDescent="0.25"/>
  <cols>
    <col min="1" max="1" width="25.7109375" customWidth="1"/>
    <col min="2" max="2" width="40.7109375" customWidth="1"/>
  </cols>
  <sheetData>
    <row r="1" spans="1:6" ht="15" customHeight="1" x14ac:dyDescent="0.25">
      <c r="A1" s="29" t="s">
        <v>334</v>
      </c>
      <c r="B1" s="30"/>
      <c r="D1" s="32" t="str">
        <f>HYPERLINK("#'Sommaire'!A1", "Retour sommaire")</f>
        <v>Retour sommaire</v>
      </c>
      <c r="E1" s="30"/>
      <c r="F1" s="30"/>
    </row>
    <row r="2" spans="1:6" x14ac:dyDescent="0.25">
      <c r="D2" s="30"/>
      <c r="E2" s="30"/>
      <c r="F2" s="30"/>
    </row>
    <row r="3" spans="1:6" x14ac:dyDescent="0.25">
      <c r="A3" s="35" t="s">
        <v>297</v>
      </c>
      <c r="B3" s="30"/>
    </row>
    <row r="4" spans="1:6" ht="28.5" x14ac:dyDescent="0.25">
      <c r="A4" s="2" t="s">
        <v>141</v>
      </c>
      <c r="B4" s="2" t="s">
        <v>329</v>
      </c>
    </row>
    <row r="5" spans="1:6" x14ac:dyDescent="0.25">
      <c r="A5" s="12" t="s">
        <v>142</v>
      </c>
      <c r="B5" s="4">
        <v>133.59835000000001</v>
      </c>
    </row>
    <row r="6" spans="1:6" x14ac:dyDescent="0.25">
      <c r="A6" s="12" t="s">
        <v>144</v>
      </c>
      <c r="B6" s="4">
        <v>362.86913800000002</v>
      </c>
    </row>
    <row r="7" spans="1:6" x14ac:dyDescent="0.25">
      <c r="A7" s="12" t="s">
        <v>143</v>
      </c>
      <c r="B7" s="4" t="s">
        <v>65</v>
      </c>
    </row>
    <row r="8" spans="1:6" x14ac:dyDescent="0.25">
      <c r="A8" s="12" t="s">
        <v>147</v>
      </c>
      <c r="B8" s="4" t="s">
        <v>65</v>
      </c>
    </row>
    <row r="9" spans="1:6" x14ac:dyDescent="0.25">
      <c r="A9" s="12" t="s">
        <v>146</v>
      </c>
      <c r="B9" s="4">
        <v>172.39624000000001</v>
      </c>
    </row>
    <row r="10" spans="1:6" x14ac:dyDescent="0.25">
      <c r="A10" s="13" t="s">
        <v>145</v>
      </c>
      <c r="B10" s="15">
        <v>111.2216</v>
      </c>
    </row>
    <row r="12" spans="1:6" ht="30" customHeight="1" x14ac:dyDescent="0.25">
      <c r="A12" s="31" t="s">
        <v>335</v>
      </c>
      <c r="B12" s="30"/>
    </row>
    <row r="13" spans="1:6" x14ac:dyDescent="0.25">
      <c r="A13" s="31" t="s">
        <v>30</v>
      </c>
      <c r="B13" s="30"/>
    </row>
    <row r="14" spans="1:6" x14ac:dyDescent="0.25">
      <c r="A14" s="31" t="s">
        <v>31</v>
      </c>
      <c r="B14" s="30"/>
    </row>
  </sheetData>
  <mergeCells count="6">
    <mergeCell ref="A14:B14"/>
    <mergeCell ref="D1:F2"/>
    <mergeCell ref="A3:B3"/>
    <mergeCell ref="A1:B1"/>
    <mergeCell ref="A12:B12"/>
    <mergeCell ref="A13:B13"/>
  </mergeCells>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3"/>
  <sheetViews>
    <sheetView workbookViewId="0"/>
  </sheetViews>
  <sheetFormatPr baseColWidth="10" defaultRowHeight="15" x14ac:dyDescent="0.25"/>
  <cols>
    <col min="1" max="1" width="16.7109375" customWidth="1"/>
    <col min="2" max="2" width="31.7109375" customWidth="1"/>
    <col min="3" max="5" width="12.7109375" customWidth="1"/>
  </cols>
  <sheetData>
    <row r="1" spans="1:9" ht="15" customHeight="1" x14ac:dyDescent="0.25">
      <c r="A1" s="29" t="s">
        <v>412</v>
      </c>
      <c r="B1" s="30"/>
      <c r="C1" s="30"/>
      <c r="D1" s="30"/>
      <c r="E1" s="30"/>
      <c r="G1" s="32" t="str">
        <f>HYPERLINK("#'Sommaire'!A1", "Retour sommaire")</f>
        <v>Retour sommaire</v>
      </c>
      <c r="H1" s="30"/>
      <c r="I1" s="30"/>
    </row>
    <row r="2" spans="1:9" x14ac:dyDescent="0.25">
      <c r="G2" s="30"/>
      <c r="H2" s="30"/>
      <c r="I2" s="30"/>
    </row>
    <row r="3" spans="1:9" ht="42.75" x14ac:dyDescent="0.25">
      <c r="A3" s="2" t="s">
        <v>336</v>
      </c>
      <c r="B3" s="2" t="s">
        <v>337</v>
      </c>
      <c r="C3" s="2" t="s">
        <v>91</v>
      </c>
      <c r="D3" s="2" t="s">
        <v>2</v>
      </c>
      <c r="E3" s="2" t="s">
        <v>338</v>
      </c>
    </row>
    <row r="4" spans="1:9" ht="42.75" x14ac:dyDescent="0.25">
      <c r="A4" s="25" t="s">
        <v>38</v>
      </c>
      <c r="B4" s="25" t="s">
        <v>38</v>
      </c>
      <c r="C4" s="25" t="s">
        <v>6</v>
      </c>
      <c r="D4" s="25" t="s">
        <v>53</v>
      </c>
      <c r="E4" s="25" t="s">
        <v>328</v>
      </c>
    </row>
    <row r="5" spans="1:9" x14ac:dyDescent="0.25">
      <c r="A5" s="36" t="s">
        <v>339</v>
      </c>
      <c r="B5" s="36"/>
      <c r="C5" s="37"/>
      <c r="D5" s="39"/>
      <c r="E5" s="37"/>
    </row>
    <row r="6" spans="1:9" ht="42.75" x14ac:dyDescent="0.25">
      <c r="A6" s="12" t="s">
        <v>142</v>
      </c>
      <c r="B6" s="12" t="s">
        <v>340</v>
      </c>
      <c r="C6" s="4">
        <v>22</v>
      </c>
      <c r="D6" s="6">
        <v>1440.39976</v>
      </c>
      <c r="E6" s="4">
        <v>35</v>
      </c>
    </row>
    <row r="7" spans="1:9" ht="28.5" x14ac:dyDescent="0.25">
      <c r="A7" s="12" t="s">
        <v>142</v>
      </c>
      <c r="B7" s="12" t="s">
        <v>341</v>
      </c>
      <c r="C7" s="4">
        <v>28</v>
      </c>
      <c r="D7" s="6">
        <v>2989.3267000000001</v>
      </c>
      <c r="E7" s="4">
        <v>29</v>
      </c>
    </row>
    <row r="8" spans="1:9" ht="28.5" x14ac:dyDescent="0.25">
      <c r="A8" s="12" t="s">
        <v>142</v>
      </c>
      <c r="B8" s="12" t="s">
        <v>342</v>
      </c>
      <c r="C8" s="4">
        <v>36</v>
      </c>
      <c r="D8" s="6">
        <v>3729.8761599999998</v>
      </c>
      <c r="E8" s="4">
        <v>28</v>
      </c>
    </row>
    <row r="9" spans="1:9" ht="28.5" x14ac:dyDescent="0.25">
      <c r="A9" s="12" t="s">
        <v>142</v>
      </c>
      <c r="B9" s="12" t="s">
        <v>343</v>
      </c>
      <c r="C9" s="4">
        <v>74</v>
      </c>
      <c r="D9" s="6">
        <v>7793.48189</v>
      </c>
      <c r="E9" s="4">
        <v>24</v>
      </c>
    </row>
    <row r="10" spans="1:9" ht="28.5" x14ac:dyDescent="0.25">
      <c r="A10" s="12" t="s">
        <v>142</v>
      </c>
      <c r="B10" s="12" t="s">
        <v>344</v>
      </c>
      <c r="C10" s="4">
        <v>56</v>
      </c>
      <c r="D10" s="6">
        <v>4218.46594</v>
      </c>
      <c r="E10" s="4">
        <v>25</v>
      </c>
    </row>
    <row r="11" spans="1:9" ht="28.5" x14ac:dyDescent="0.25">
      <c r="A11" s="12" t="s">
        <v>142</v>
      </c>
      <c r="B11" s="12" t="s">
        <v>345</v>
      </c>
      <c r="C11" s="4">
        <v>25</v>
      </c>
      <c r="D11" s="6">
        <v>1873.66509</v>
      </c>
      <c r="E11" s="4">
        <v>30</v>
      </c>
    </row>
    <row r="12" spans="1:9" ht="28.5" x14ac:dyDescent="0.25">
      <c r="A12" s="12" t="s">
        <v>142</v>
      </c>
      <c r="B12" s="12" t="s">
        <v>346</v>
      </c>
      <c r="C12" s="4">
        <v>16</v>
      </c>
      <c r="D12" s="6">
        <v>920.21600000000001</v>
      </c>
      <c r="E12" s="4">
        <v>16</v>
      </c>
    </row>
    <row r="13" spans="1:9" ht="28.5" x14ac:dyDescent="0.25">
      <c r="A13" s="12" t="s">
        <v>142</v>
      </c>
      <c r="B13" s="12" t="s">
        <v>347</v>
      </c>
      <c r="C13" s="4">
        <v>25</v>
      </c>
      <c r="D13" s="6">
        <v>1575.425</v>
      </c>
      <c r="E13" s="4">
        <v>32</v>
      </c>
    </row>
    <row r="14" spans="1:9" ht="28.5" x14ac:dyDescent="0.25">
      <c r="A14" s="12" t="s">
        <v>144</v>
      </c>
      <c r="B14" s="12" t="s">
        <v>348</v>
      </c>
      <c r="C14" s="4">
        <v>85</v>
      </c>
      <c r="D14" s="6">
        <v>4487.1681349999999</v>
      </c>
      <c r="E14" s="4">
        <v>45</v>
      </c>
    </row>
    <row r="15" spans="1:9" ht="28.5" x14ac:dyDescent="0.25">
      <c r="A15" s="12" t="s">
        <v>144</v>
      </c>
      <c r="B15" s="12" t="s">
        <v>349</v>
      </c>
      <c r="C15" s="4">
        <v>28</v>
      </c>
      <c r="D15" s="6">
        <v>2042.556</v>
      </c>
      <c r="E15" s="4">
        <v>24</v>
      </c>
    </row>
    <row r="16" spans="1:9" x14ac:dyDescent="0.25">
      <c r="A16" s="12" t="s">
        <v>144</v>
      </c>
      <c r="B16" s="12" t="s">
        <v>350</v>
      </c>
      <c r="C16" s="4">
        <v>53</v>
      </c>
      <c r="D16" s="6">
        <v>5251.1566499999999</v>
      </c>
      <c r="E16" s="4">
        <v>45</v>
      </c>
    </row>
    <row r="17" spans="1:5" x14ac:dyDescent="0.25">
      <c r="A17" s="12" t="s">
        <v>144</v>
      </c>
      <c r="B17" s="12" t="s">
        <v>351</v>
      </c>
      <c r="C17" s="4">
        <v>8</v>
      </c>
      <c r="D17" s="6">
        <v>445.61268999999999</v>
      </c>
      <c r="E17" s="4">
        <v>55</v>
      </c>
    </row>
    <row r="18" spans="1:5" x14ac:dyDescent="0.25">
      <c r="A18" s="12" t="s">
        <v>144</v>
      </c>
      <c r="B18" s="12" t="s">
        <v>352</v>
      </c>
      <c r="C18" s="4">
        <v>14</v>
      </c>
      <c r="D18" s="6">
        <v>790.26742000000002</v>
      </c>
      <c r="E18" s="4">
        <v>23</v>
      </c>
    </row>
    <row r="19" spans="1:5" x14ac:dyDescent="0.25">
      <c r="A19" s="12" t="s">
        <v>144</v>
      </c>
      <c r="B19" s="12" t="s">
        <v>353</v>
      </c>
      <c r="C19" s="4">
        <v>31</v>
      </c>
      <c r="D19" s="6">
        <v>2610.5556000000001</v>
      </c>
      <c r="E19" s="4">
        <v>26</v>
      </c>
    </row>
    <row r="20" spans="1:5" x14ac:dyDescent="0.25">
      <c r="A20" s="12" t="s">
        <v>144</v>
      </c>
      <c r="B20" s="12" t="s">
        <v>347</v>
      </c>
      <c r="C20" s="4">
        <v>66</v>
      </c>
      <c r="D20" s="6">
        <v>8565.2596799999992</v>
      </c>
      <c r="E20" s="4">
        <v>29</v>
      </c>
    </row>
    <row r="21" spans="1:5" ht="28.5" x14ac:dyDescent="0.25">
      <c r="A21" s="12" t="s">
        <v>143</v>
      </c>
      <c r="B21" s="12" t="s">
        <v>354</v>
      </c>
      <c r="C21" s="4">
        <v>34</v>
      </c>
      <c r="D21" s="6">
        <v>835.06399999999996</v>
      </c>
      <c r="E21" s="4">
        <v>38</v>
      </c>
    </row>
    <row r="22" spans="1:5" x14ac:dyDescent="0.25">
      <c r="A22" s="12" t="s">
        <v>143</v>
      </c>
      <c r="B22" s="12" t="s">
        <v>355</v>
      </c>
      <c r="C22" s="4">
        <v>47</v>
      </c>
      <c r="D22" s="6">
        <v>1379.8667</v>
      </c>
      <c r="E22" s="4">
        <v>32</v>
      </c>
    </row>
    <row r="23" spans="1:5" x14ac:dyDescent="0.25">
      <c r="A23" s="12" t="s">
        <v>143</v>
      </c>
      <c r="B23" s="12" t="s">
        <v>356</v>
      </c>
      <c r="C23" s="4">
        <v>24</v>
      </c>
      <c r="D23" s="6">
        <v>405.23063803513799</v>
      </c>
      <c r="E23" s="4">
        <v>36</v>
      </c>
    </row>
    <row r="24" spans="1:5" ht="28.5" x14ac:dyDescent="0.25">
      <c r="A24" s="12" t="s">
        <v>143</v>
      </c>
      <c r="B24" s="12" t="s">
        <v>357</v>
      </c>
      <c r="C24" s="4">
        <v>159</v>
      </c>
      <c r="D24" s="6">
        <v>8130.1399799999999</v>
      </c>
      <c r="E24" s="4">
        <v>24</v>
      </c>
    </row>
    <row r="25" spans="1:5" x14ac:dyDescent="0.25">
      <c r="A25" s="12" t="s">
        <v>143</v>
      </c>
      <c r="B25" s="12" t="s">
        <v>358</v>
      </c>
      <c r="C25" s="4">
        <v>13</v>
      </c>
      <c r="D25" s="6">
        <v>226.108</v>
      </c>
      <c r="E25" s="4">
        <v>34</v>
      </c>
    </row>
    <row r="26" spans="1:5" x14ac:dyDescent="0.25">
      <c r="A26" s="12" t="s">
        <v>143</v>
      </c>
      <c r="B26" s="12" t="s">
        <v>359</v>
      </c>
      <c r="C26" s="4">
        <v>64</v>
      </c>
      <c r="D26" s="6">
        <v>2610.0079999999998</v>
      </c>
      <c r="E26" s="4">
        <v>25</v>
      </c>
    </row>
    <row r="27" spans="1:5" x14ac:dyDescent="0.25">
      <c r="A27" s="12" t="s">
        <v>143</v>
      </c>
      <c r="B27" s="12" t="s">
        <v>360</v>
      </c>
      <c r="C27" s="4">
        <v>38</v>
      </c>
      <c r="D27" s="6">
        <v>1817.0514700000001</v>
      </c>
      <c r="E27" s="4">
        <v>19</v>
      </c>
    </row>
    <row r="28" spans="1:5" ht="28.5" x14ac:dyDescent="0.25">
      <c r="A28" s="12" t="s">
        <v>143</v>
      </c>
      <c r="B28" s="12" t="s">
        <v>361</v>
      </c>
      <c r="C28" s="4">
        <v>33</v>
      </c>
      <c r="D28" s="6">
        <v>1605.4061999999999</v>
      </c>
      <c r="E28" s="4">
        <v>23</v>
      </c>
    </row>
    <row r="29" spans="1:5" x14ac:dyDescent="0.25">
      <c r="A29" s="12" t="s">
        <v>143</v>
      </c>
      <c r="B29" s="12" t="s">
        <v>347</v>
      </c>
      <c r="C29" s="4">
        <v>18</v>
      </c>
      <c r="D29" s="6">
        <v>328.92144999999999</v>
      </c>
      <c r="E29" s="4">
        <v>24</v>
      </c>
    </row>
    <row r="30" spans="1:5" x14ac:dyDescent="0.25">
      <c r="A30" s="12" t="s">
        <v>147</v>
      </c>
      <c r="B30" s="12" t="s">
        <v>362</v>
      </c>
      <c r="C30" s="4">
        <v>129</v>
      </c>
      <c r="D30" s="6">
        <v>3800.5545499999998</v>
      </c>
      <c r="E30" s="4">
        <v>31</v>
      </c>
    </row>
    <row r="31" spans="1:5" ht="28.5" x14ac:dyDescent="0.25">
      <c r="A31" s="12" t="s">
        <v>147</v>
      </c>
      <c r="B31" s="12" t="s">
        <v>363</v>
      </c>
      <c r="C31" s="4">
        <v>22</v>
      </c>
      <c r="D31" s="6">
        <v>339.04649999999998</v>
      </c>
      <c r="E31" s="4">
        <v>29</v>
      </c>
    </row>
    <row r="32" spans="1:5" x14ac:dyDescent="0.25">
      <c r="A32" s="12" t="s">
        <v>147</v>
      </c>
      <c r="B32" s="12" t="s">
        <v>364</v>
      </c>
      <c r="C32" s="4">
        <v>7</v>
      </c>
      <c r="D32" s="6">
        <v>74</v>
      </c>
      <c r="E32" s="4">
        <v>24</v>
      </c>
    </row>
    <row r="33" spans="1:5" x14ac:dyDescent="0.25">
      <c r="A33" s="12" t="s">
        <v>147</v>
      </c>
      <c r="B33" s="12" t="s">
        <v>347</v>
      </c>
      <c r="C33" s="4">
        <v>19</v>
      </c>
      <c r="D33" s="6">
        <v>472.80500000000001</v>
      </c>
      <c r="E33" s="4">
        <v>28</v>
      </c>
    </row>
    <row r="34" spans="1:5" x14ac:dyDescent="0.25">
      <c r="A34" s="12" t="s">
        <v>147</v>
      </c>
      <c r="B34" s="12" t="s">
        <v>365</v>
      </c>
      <c r="C34" s="4">
        <v>40</v>
      </c>
      <c r="D34" s="6">
        <v>2599.7310000000002</v>
      </c>
      <c r="E34" s="4">
        <v>41</v>
      </c>
    </row>
    <row r="35" spans="1:5" ht="28.5" x14ac:dyDescent="0.25">
      <c r="A35" s="12" t="s">
        <v>146</v>
      </c>
      <c r="B35" s="12" t="s">
        <v>366</v>
      </c>
      <c r="C35" s="4">
        <v>372</v>
      </c>
      <c r="D35" s="6">
        <v>28756.782015000001</v>
      </c>
      <c r="E35" s="4">
        <v>25</v>
      </c>
    </row>
    <row r="36" spans="1:5" ht="28.5" x14ac:dyDescent="0.25">
      <c r="A36" s="12" t="s">
        <v>146</v>
      </c>
      <c r="B36" s="12" t="s">
        <v>367</v>
      </c>
      <c r="C36" s="4">
        <v>11</v>
      </c>
      <c r="D36" s="6">
        <v>935.06899999999996</v>
      </c>
      <c r="E36" s="4">
        <v>60</v>
      </c>
    </row>
    <row r="37" spans="1:5" ht="28.5" x14ac:dyDescent="0.25">
      <c r="A37" s="12" t="s">
        <v>146</v>
      </c>
      <c r="B37" s="12" t="s">
        <v>368</v>
      </c>
      <c r="C37" s="4">
        <v>41</v>
      </c>
      <c r="D37" s="6">
        <v>1427.1485</v>
      </c>
      <c r="E37" s="4">
        <v>14</v>
      </c>
    </row>
    <row r="38" spans="1:5" ht="28.5" x14ac:dyDescent="0.25">
      <c r="A38" s="12" t="s">
        <v>146</v>
      </c>
      <c r="B38" s="12" t="s">
        <v>347</v>
      </c>
      <c r="C38" s="4">
        <v>53</v>
      </c>
      <c r="D38" s="6">
        <v>6606.7683999999999</v>
      </c>
      <c r="E38" s="4">
        <v>22</v>
      </c>
    </row>
    <row r="39" spans="1:5" ht="28.5" x14ac:dyDescent="0.25">
      <c r="A39" s="12" t="s">
        <v>146</v>
      </c>
      <c r="B39" s="12" t="s">
        <v>369</v>
      </c>
      <c r="C39" s="4">
        <v>104</v>
      </c>
      <c r="D39" s="6">
        <v>4505.1216999999997</v>
      </c>
      <c r="E39" s="4">
        <v>23</v>
      </c>
    </row>
    <row r="40" spans="1:5" ht="28.5" x14ac:dyDescent="0.25">
      <c r="A40" s="12" t="s">
        <v>149</v>
      </c>
      <c r="B40" s="12" t="s">
        <v>370</v>
      </c>
      <c r="C40" s="4">
        <v>234</v>
      </c>
      <c r="D40" s="6">
        <v>5389.7918</v>
      </c>
      <c r="E40" s="4">
        <v>39</v>
      </c>
    </row>
    <row r="41" spans="1:5" ht="28.5" x14ac:dyDescent="0.25">
      <c r="A41" s="12" t="s">
        <v>149</v>
      </c>
      <c r="B41" s="12" t="s">
        <v>371</v>
      </c>
      <c r="C41" s="4">
        <v>5</v>
      </c>
      <c r="D41" s="6">
        <v>96</v>
      </c>
      <c r="E41" s="4">
        <v>15</v>
      </c>
    </row>
    <row r="42" spans="1:5" ht="28.5" x14ac:dyDescent="0.25">
      <c r="A42" s="12" t="s">
        <v>149</v>
      </c>
      <c r="B42" s="12" t="s">
        <v>347</v>
      </c>
      <c r="C42" s="4">
        <v>10</v>
      </c>
      <c r="D42" s="6">
        <v>68.8</v>
      </c>
      <c r="E42" s="4">
        <v>19</v>
      </c>
    </row>
    <row r="43" spans="1:5" x14ac:dyDescent="0.25">
      <c r="A43" s="12" t="s">
        <v>145</v>
      </c>
      <c r="B43" s="12" t="s">
        <v>372</v>
      </c>
      <c r="C43" s="4">
        <v>27</v>
      </c>
      <c r="D43" s="6">
        <v>446.52019999999999</v>
      </c>
      <c r="E43" s="4">
        <v>61</v>
      </c>
    </row>
    <row r="44" spans="1:5" x14ac:dyDescent="0.25">
      <c r="A44" s="12" t="s">
        <v>145</v>
      </c>
      <c r="B44" s="12" t="s">
        <v>373</v>
      </c>
      <c r="C44" s="4">
        <v>7</v>
      </c>
      <c r="D44" s="6">
        <v>28.736999999999998</v>
      </c>
      <c r="E44" s="4">
        <v>2</v>
      </c>
    </row>
    <row r="45" spans="1:5" x14ac:dyDescent="0.25">
      <c r="A45" s="12" t="s">
        <v>145</v>
      </c>
      <c r="B45" s="12" t="s">
        <v>374</v>
      </c>
      <c r="C45" s="4">
        <v>6</v>
      </c>
      <c r="D45" s="6">
        <v>95.545000000000002</v>
      </c>
      <c r="E45" s="4">
        <v>45</v>
      </c>
    </row>
    <row r="46" spans="1:5" ht="42.75" x14ac:dyDescent="0.25">
      <c r="A46" s="12" t="s">
        <v>145</v>
      </c>
      <c r="B46" s="12" t="s">
        <v>375</v>
      </c>
      <c r="C46" s="4">
        <v>340</v>
      </c>
      <c r="D46" s="6">
        <v>7379.8918000000003</v>
      </c>
      <c r="E46" s="4">
        <v>36</v>
      </c>
    </row>
    <row r="47" spans="1:5" ht="28.5" x14ac:dyDescent="0.25">
      <c r="A47" s="12" t="s">
        <v>145</v>
      </c>
      <c r="B47" s="12" t="s">
        <v>376</v>
      </c>
      <c r="C47" s="4">
        <v>22</v>
      </c>
      <c r="D47" s="6">
        <v>500.185</v>
      </c>
      <c r="E47" s="4">
        <v>31</v>
      </c>
    </row>
    <row r="48" spans="1:5" x14ac:dyDescent="0.25">
      <c r="A48" s="12" t="s">
        <v>145</v>
      </c>
      <c r="B48" s="12" t="s">
        <v>347</v>
      </c>
      <c r="C48" s="4">
        <v>25</v>
      </c>
      <c r="D48" s="6">
        <v>235.79499999999999</v>
      </c>
      <c r="E48" s="4">
        <v>20</v>
      </c>
    </row>
    <row r="49" spans="1:5" x14ac:dyDescent="0.25">
      <c r="A49" s="36" t="s">
        <v>377</v>
      </c>
      <c r="B49" s="36"/>
      <c r="C49" s="37"/>
      <c r="D49" s="39"/>
      <c r="E49" s="37"/>
    </row>
    <row r="50" spans="1:5" ht="28.5" x14ac:dyDescent="0.25">
      <c r="A50" s="12" t="s">
        <v>142</v>
      </c>
      <c r="B50" s="12" t="s">
        <v>378</v>
      </c>
      <c r="C50" s="4">
        <v>14</v>
      </c>
      <c r="D50" s="6">
        <v>865.80669999999998</v>
      </c>
      <c r="E50" s="4">
        <v>0</v>
      </c>
    </row>
    <row r="51" spans="1:5" ht="28.5" x14ac:dyDescent="0.25">
      <c r="A51" s="12" t="s">
        <v>142</v>
      </c>
      <c r="B51" s="12" t="s">
        <v>341</v>
      </c>
      <c r="C51" s="4">
        <v>4</v>
      </c>
      <c r="D51" s="6">
        <v>185.88399999999999</v>
      </c>
      <c r="E51" s="4">
        <v>0</v>
      </c>
    </row>
    <row r="52" spans="1:5" ht="28.5" x14ac:dyDescent="0.25">
      <c r="A52" s="12" t="s">
        <v>142</v>
      </c>
      <c r="B52" s="12" t="s">
        <v>342</v>
      </c>
      <c r="C52" s="4">
        <v>5</v>
      </c>
      <c r="D52" s="6">
        <v>128.87899999999999</v>
      </c>
      <c r="E52" s="4">
        <v>0</v>
      </c>
    </row>
    <row r="53" spans="1:5" ht="28.5" x14ac:dyDescent="0.25">
      <c r="A53" s="12" t="s">
        <v>142</v>
      </c>
      <c r="B53" s="12" t="s">
        <v>343</v>
      </c>
      <c r="C53" s="4">
        <v>25</v>
      </c>
      <c r="D53" s="6">
        <v>1209</v>
      </c>
      <c r="E53" s="4">
        <v>0</v>
      </c>
    </row>
    <row r="54" spans="1:5" ht="28.5" x14ac:dyDescent="0.25">
      <c r="A54" s="12" t="s">
        <v>142</v>
      </c>
      <c r="B54" s="12" t="s">
        <v>344</v>
      </c>
      <c r="C54" s="4">
        <v>16</v>
      </c>
      <c r="D54" s="6">
        <v>286.2688</v>
      </c>
      <c r="E54" s="4">
        <v>0</v>
      </c>
    </row>
    <row r="55" spans="1:5" ht="28.5" x14ac:dyDescent="0.25">
      <c r="A55" s="12" t="s">
        <v>142</v>
      </c>
      <c r="B55" s="12" t="s">
        <v>345</v>
      </c>
      <c r="C55" s="4">
        <v>5</v>
      </c>
      <c r="D55" s="6">
        <v>82.293000000000006</v>
      </c>
      <c r="E55" s="4">
        <v>0</v>
      </c>
    </row>
    <row r="56" spans="1:5" ht="28.5" x14ac:dyDescent="0.25">
      <c r="A56" s="12" t="s">
        <v>142</v>
      </c>
      <c r="B56" s="12" t="s">
        <v>346</v>
      </c>
      <c r="C56" s="4" t="s">
        <v>65</v>
      </c>
      <c r="D56" s="6" t="s">
        <v>65</v>
      </c>
      <c r="E56" s="4" t="s">
        <v>65</v>
      </c>
    </row>
    <row r="57" spans="1:5" ht="28.5" x14ac:dyDescent="0.25">
      <c r="A57" s="12" t="s">
        <v>142</v>
      </c>
      <c r="B57" s="12" t="s">
        <v>347</v>
      </c>
      <c r="C57" s="4" t="s">
        <v>65</v>
      </c>
      <c r="D57" s="6" t="s">
        <v>65</v>
      </c>
      <c r="E57" s="4" t="s">
        <v>65</v>
      </c>
    </row>
    <row r="58" spans="1:5" ht="42.75" x14ac:dyDescent="0.25">
      <c r="A58" s="12" t="s">
        <v>144</v>
      </c>
      <c r="B58" s="12" t="s">
        <v>379</v>
      </c>
      <c r="C58" s="4">
        <v>9</v>
      </c>
      <c r="D58" s="6">
        <v>222.84200000000001</v>
      </c>
      <c r="E58" s="4">
        <v>0</v>
      </c>
    </row>
    <row r="59" spans="1:5" x14ac:dyDescent="0.25">
      <c r="A59" s="12" t="s">
        <v>144</v>
      </c>
      <c r="B59" s="12" t="s">
        <v>350</v>
      </c>
      <c r="C59" s="4">
        <v>11</v>
      </c>
      <c r="D59" s="6">
        <v>56.619</v>
      </c>
      <c r="E59" s="4">
        <v>0</v>
      </c>
    </row>
    <row r="60" spans="1:5" x14ac:dyDescent="0.25">
      <c r="A60" s="12" t="s">
        <v>144</v>
      </c>
      <c r="B60" s="12" t="s">
        <v>380</v>
      </c>
      <c r="C60" s="4">
        <v>9</v>
      </c>
      <c r="D60" s="6">
        <v>586.34749999999997</v>
      </c>
      <c r="E60" s="4">
        <v>0</v>
      </c>
    </row>
    <row r="61" spans="1:5" x14ac:dyDescent="0.25">
      <c r="A61" s="12" t="s">
        <v>144</v>
      </c>
      <c r="B61" s="12" t="s">
        <v>353</v>
      </c>
      <c r="C61" s="4">
        <v>9</v>
      </c>
      <c r="D61" s="6">
        <v>87.376000000000005</v>
      </c>
      <c r="E61" s="4">
        <v>0</v>
      </c>
    </row>
    <row r="62" spans="1:5" x14ac:dyDescent="0.25">
      <c r="A62" s="12" t="s">
        <v>144</v>
      </c>
      <c r="B62" s="12" t="s">
        <v>347</v>
      </c>
      <c r="C62" s="4">
        <v>11</v>
      </c>
      <c r="D62" s="6">
        <v>557.72889999999995</v>
      </c>
      <c r="E62" s="4">
        <v>0</v>
      </c>
    </row>
    <row r="63" spans="1:5" x14ac:dyDescent="0.25">
      <c r="A63" s="12" t="s">
        <v>143</v>
      </c>
      <c r="B63" s="12" t="s">
        <v>381</v>
      </c>
      <c r="C63" s="4">
        <v>6</v>
      </c>
      <c r="D63" s="6">
        <v>35.06</v>
      </c>
      <c r="E63" s="4">
        <v>0</v>
      </c>
    </row>
    <row r="64" spans="1:5" x14ac:dyDescent="0.25">
      <c r="A64" s="12" t="s">
        <v>143</v>
      </c>
      <c r="B64" s="12" t="s">
        <v>355</v>
      </c>
      <c r="C64" s="4" t="s">
        <v>65</v>
      </c>
      <c r="D64" s="6" t="s">
        <v>65</v>
      </c>
      <c r="E64" s="4" t="s">
        <v>65</v>
      </c>
    </row>
    <row r="65" spans="1:5" x14ac:dyDescent="0.25">
      <c r="A65" s="12" t="s">
        <v>143</v>
      </c>
      <c r="B65" s="12" t="s">
        <v>382</v>
      </c>
      <c r="C65" s="4">
        <v>11</v>
      </c>
      <c r="D65" s="6">
        <v>63.898000000000003</v>
      </c>
      <c r="E65" s="4">
        <v>0</v>
      </c>
    </row>
    <row r="66" spans="1:5" ht="57" x14ac:dyDescent="0.25">
      <c r="A66" s="12" t="s">
        <v>143</v>
      </c>
      <c r="B66" s="12" t="s">
        <v>383</v>
      </c>
      <c r="C66" s="4">
        <v>27</v>
      </c>
      <c r="D66" s="6">
        <v>178.43199999999999</v>
      </c>
      <c r="E66" s="4">
        <v>0</v>
      </c>
    </row>
    <row r="67" spans="1:5" x14ac:dyDescent="0.25">
      <c r="A67" s="12" t="s">
        <v>143</v>
      </c>
      <c r="B67" s="12" t="s">
        <v>347</v>
      </c>
      <c r="C67" s="4" t="s">
        <v>65</v>
      </c>
      <c r="D67" s="6" t="s">
        <v>65</v>
      </c>
      <c r="E67" s="4" t="s">
        <v>65</v>
      </c>
    </row>
    <row r="68" spans="1:5" ht="28.5" x14ac:dyDescent="0.25">
      <c r="A68" s="12" t="s">
        <v>147</v>
      </c>
      <c r="B68" s="12" t="s">
        <v>384</v>
      </c>
      <c r="C68" s="4">
        <v>18</v>
      </c>
      <c r="D68" s="6">
        <v>904.40129999999999</v>
      </c>
      <c r="E68" s="4">
        <v>0</v>
      </c>
    </row>
    <row r="69" spans="1:5" ht="28.5" x14ac:dyDescent="0.25">
      <c r="A69" s="12" t="s">
        <v>146</v>
      </c>
      <c r="B69" s="12" t="s">
        <v>366</v>
      </c>
      <c r="C69" s="4">
        <v>41</v>
      </c>
      <c r="D69" s="6">
        <v>415.57125000000002</v>
      </c>
      <c r="E69" s="4">
        <v>0</v>
      </c>
    </row>
    <row r="70" spans="1:5" ht="28.5" x14ac:dyDescent="0.25">
      <c r="A70" s="12" t="s">
        <v>146</v>
      </c>
      <c r="B70" s="12" t="s">
        <v>385</v>
      </c>
      <c r="C70" s="4">
        <v>12</v>
      </c>
      <c r="D70" s="6">
        <v>148.41460000000001</v>
      </c>
      <c r="E70" s="4">
        <v>0</v>
      </c>
    </row>
    <row r="71" spans="1:5" ht="28.5" x14ac:dyDescent="0.25">
      <c r="A71" s="12" t="s">
        <v>146</v>
      </c>
      <c r="B71" s="12" t="s">
        <v>369</v>
      </c>
      <c r="C71" s="4">
        <v>5</v>
      </c>
      <c r="D71" s="6">
        <v>47</v>
      </c>
      <c r="E71" s="4">
        <v>0</v>
      </c>
    </row>
    <row r="72" spans="1:5" ht="28.5" x14ac:dyDescent="0.25">
      <c r="A72" s="12" t="s">
        <v>149</v>
      </c>
      <c r="B72" s="12" t="s">
        <v>386</v>
      </c>
      <c r="C72" s="4">
        <v>26</v>
      </c>
      <c r="D72" s="6">
        <v>100.17659999999999</v>
      </c>
      <c r="E72" s="4">
        <v>0</v>
      </c>
    </row>
    <row r="73" spans="1:5" ht="28.5" x14ac:dyDescent="0.25">
      <c r="A73" s="12" t="s">
        <v>149</v>
      </c>
      <c r="B73" s="12" t="s">
        <v>347</v>
      </c>
      <c r="C73" s="4">
        <v>3</v>
      </c>
      <c r="D73" s="6">
        <v>4.9000000000000004</v>
      </c>
      <c r="E73" s="4">
        <v>0</v>
      </c>
    </row>
    <row r="74" spans="1:5" ht="42.75" x14ac:dyDescent="0.25">
      <c r="A74" s="12" t="s">
        <v>145</v>
      </c>
      <c r="B74" s="12" t="s">
        <v>375</v>
      </c>
      <c r="C74" s="4">
        <v>12</v>
      </c>
      <c r="D74" s="6">
        <v>246.45</v>
      </c>
      <c r="E74" s="4">
        <v>0</v>
      </c>
    </row>
    <row r="75" spans="1:5" x14ac:dyDescent="0.25">
      <c r="A75" s="12" t="s">
        <v>145</v>
      </c>
      <c r="B75" s="12" t="s">
        <v>387</v>
      </c>
      <c r="C75" s="4" t="s">
        <v>65</v>
      </c>
      <c r="D75" s="6" t="s">
        <v>65</v>
      </c>
      <c r="E75" s="4" t="s">
        <v>65</v>
      </c>
    </row>
    <row r="76" spans="1:5" ht="99.75" x14ac:dyDescent="0.25">
      <c r="A76" s="12" t="s">
        <v>388</v>
      </c>
      <c r="B76" s="12"/>
      <c r="C76" s="4"/>
      <c r="D76" s="6"/>
      <c r="E76" s="4"/>
    </row>
    <row r="77" spans="1:5" x14ac:dyDescent="0.25">
      <c r="A77" s="36" t="s">
        <v>142</v>
      </c>
      <c r="B77" s="36" t="s">
        <v>389</v>
      </c>
      <c r="C77" s="37">
        <v>11</v>
      </c>
      <c r="D77" s="39">
        <v>2155.8719999999998</v>
      </c>
      <c r="E77" s="37">
        <v>9</v>
      </c>
    </row>
    <row r="78" spans="1:5" ht="28.5" x14ac:dyDescent="0.25">
      <c r="A78" s="12" t="s">
        <v>142</v>
      </c>
      <c r="B78" s="12" t="s">
        <v>390</v>
      </c>
      <c r="C78" s="4">
        <v>14</v>
      </c>
      <c r="D78" s="6">
        <v>1462.414</v>
      </c>
      <c r="E78" s="4">
        <v>19</v>
      </c>
    </row>
    <row r="79" spans="1:5" ht="42.75" x14ac:dyDescent="0.25">
      <c r="A79" s="12" t="s">
        <v>142</v>
      </c>
      <c r="B79" s="12" t="s">
        <v>391</v>
      </c>
      <c r="C79" s="4">
        <v>10</v>
      </c>
      <c r="D79" s="6">
        <v>87.361000000000004</v>
      </c>
      <c r="E79" s="4">
        <v>63</v>
      </c>
    </row>
    <row r="80" spans="1:5" ht="28.5" x14ac:dyDescent="0.25">
      <c r="A80" s="12" t="s">
        <v>142</v>
      </c>
      <c r="B80" s="12" t="s">
        <v>343</v>
      </c>
      <c r="C80" s="4">
        <v>47</v>
      </c>
      <c r="D80" s="6">
        <v>5604.5370000000003</v>
      </c>
      <c r="E80" s="4">
        <v>27</v>
      </c>
    </row>
    <row r="81" spans="1:5" ht="28.5" x14ac:dyDescent="0.25">
      <c r="A81" s="12" t="s">
        <v>142</v>
      </c>
      <c r="B81" s="12" t="s">
        <v>344</v>
      </c>
      <c r="C81" s="4">
        <v>3</v>
      </c>
      <c r="D81" s="6">
        <v>34.262999999999998</v>
      </c>
      <c r="E81" s="4">
        <v>42</v>
      </c>
    </row>
    <row r="82" spans="1:5" ht="28.5" x14ac:dyDescent="0.25">
      <c r="A82" s="12" t="s">
        <v>142</v>
      </c>
      <c r="B82" s="12" t="s">
        <v>345</v>
      </c>
      <c r="C82" s="4">
        <v>16</v>
      </c>
      <c r="D82" s="6">
        <v>1751.174</v>
      </c>
      <c r="E82" s="4">
        <v>20</v>
      </c>
    </row>
    <row r="83" spans="1:5" ht="28.5" x14ac:dyDescent="0.25">
      <c r="A83" s="12" t="s">
        <v>142</v>
      </c>
      <c r="B83" s="12" t="s">
        <v>346</v>
      </c>
      <c r="C83" s="4">
        <v>30</v>
      </c>
      <c r="D83" s="6">
        <v>6815.22</v>
      </c>
      <c r="E83" s="4">
        <v>25</v>
      </c>
    </row>
    <row r="84" spans="1:5" ht="28.5" x14ac:dyDescent="0.25">
      <c r="A84" s="12" t="s">
        <v>142</v>
      </c>
      <c r="B84" s="12" t="s">
        <v>347</v>
      </c>
      <c r="C84" s="4">
        <v>12</v>
      </c>
      <c r="D84" s="6">
        <v>2782.674</v>
      </c>
      <c r="E84" s="4">
        <v>30</v>
      </c>
    </row>
    <row r="85" spans="1:5" ht="28.5" x14ac:dyDescent="0.25">
      <c r="A85" s="12" t="s">
        <v>144</v>
      </c>
      <c r="B85" s="12" t="s">
        <v>348</v>
      </c>
      <c r="C85" s="4">
        <v>48</v>
      </c>
      <c r="D85" s="6">
        <v>11219.1756</v>
      </c>
      <c r="E85" s="4">
        <v>28</v>
      </c>
    </row>
    <row r="86" spans="1:5" x14ac:dyDescent="0.25">
      <c r="A86" s="12" t="s">
        <v>144</v>
      </c>
      <c r="B86" s="12" t="s">
        <v>392</v>
      </c>
      <c r="C86" s="4">
        <v>16</v>
      </c>
      <c r="D86" s="6">
        <v>2933.924</v>
      </c>
      <c r="E86" s="4">
        <v>13</v>
      </c>
    </row>
    <row r="87" spans="1:5" x14ac:dyDescent="0.25">
      <c r="A87" s="12" t="s">
        <v>144</v>
      </c>
      <c r="B87" s="12" t="s">
        <v>393</v>
      </c>
      <c r="C87" s="4">
        <v>18</v>
      </c>
      <c r="D87" s="6">
        <v>2150.9414000000002</v>
      </c>
      <c r="E87" s="4">
        <v>31</v>
      </c>
    </row>
    <row r="88" spans="1:5" ht="28.5" x14ac:dyDescent="0.25">
      <c r="A88" s="12" t="s">
        <v>144</v>
      </c>
      <c r="B88" s="12" t="s">
        <v>394</v>
      </c>
      <c r="C88" s="4" t="s">
        <v>65</v>
      </c>
      <c r="D88" s="6" t="s">
        <v>65</v>
      </c>
      <c r="E88" s="4" t="s">
        <v>65</v>
      </c>
    </row>
    <row r="89" spans="1:5" x14ac:dyDescent="0.25">
      <c r="A89" s="12" t="s">
        <v>144</v>
      </c>
      <c r="B89" s="12" t="s">
        <v>351</v>
      </c>
      <c r="C89" s="4">
        <v>3</v>
      </c>
      <c r="D89" s="6">
        <v>173.89599999999999</v>
      </c>
      <c r="E89" s="4">
        <v>38</v>
      </c>
    </row>
    <row r="90" spans="1:5" x14ac:dyDescent="0.25">
      <c r="A90" s="12" t="s">
        <v>144</v>
      </c>
      <c r="B90" s="12" t="s">
        <v>352</v>
      </c>
      <c r="C90" s="4" t="s">
        <v>65</v>
      </c>
      <c r="D90" s="6" t="s">
        <v>65</v>
      </c>
      <c r="E90" s="4" t="s">
        <v>65</v>
      </c>
    </row>
    <row r="91" spans="1:5" x14ac:dyDescent="0.25">
      <c r="A91" s="12" t="s">
        <v>144</v>
      </c>
      <c r="B91" s="12" t="s">
        <v>347</v>
      </c>
      <c r="C91" s="4" t="s">
        <v>65</v>
      </c>
      <c r="D91" s="6" t="s">
        <v>65</v>
      </c>
      <c r="E91" s="4" t="s">
        <v>65</v>
      </c>
    </row>
    <row r="92" spans="1:5" ht="42.75" x14ac:dyDescent="0.25">
      <c r="A92" s="12" t="s">
        <v>143</v>
      </c>
      <c r="B92" s="12" t="s">
        <v>395</v>
      </c>
      <c r="C92" s="4">
        <v>8</v>
      </c>
      <c r="D92" s="6">
        <v>10.955</v>
      </c>
      <c r="E92" s="4">
        <v>0</v>
      </c>
    </row>
    <row r="93" spans="1:5" x14ac:dyDescent="0.25">
      <c r="A93" s="12" t="s">
        <v>143</v>
      </c>
      <c r="B93" s="12" t="s">
        <v>396</v>
      </c>
      <c r="C93" s="4">
        <v>22</v>
      </c>
      <c r="D93" s="6">
        <v>863.71094589999996</v>
      </c>
      <c r="E93" s="4">
        <v>10</v>
      </c>
    </row>
    <row r="94" spans="1:5" x14ac:dyDescent="0.25">
      <c r="A94" s="12" t="s">
        <v>143</v>
      </c>
      <c r="B94" s="12" t="s">
        <v>356</v>
      </c>
      <c r="C94" s="4">
        <v>5</v>
      </c>
      <c r="D94" s="6">
        <v>207.042</v>
      </c>
      <c r="E94" s="4">
        <v>52</v>
      </c>
    </row>
    <row r="95" spans="1:5" ht="28.5" x14ac:dyDescent="0.25">
      <c r="A95" s="12" t="s">
        <v>143</v>
      </c>
      <c r="B95" s="12" t="s">
        <v>397</v>
      </c>
      <c r="C95" s="4">
        <v>9</v>
      </c>
      <c r="D95" s="6">
        <v>493.06</v>
      </c>
      <c r="E95" s="4">
        <v>9</v>
      </c>
    </row>
    <row r="96" spans="1:5" x14ac:dyDescent="0.25">
      <c r="A96" s="12" t="s">
        <v>143</v>
      </c>
      <c r="B96" s="12" t="s">
        <v>398</v>
      </c>
      <c r="C96" s="4" t="s">
        <v>65</v>
      </c>
      <c r="D96" s="6" t="s">
        <v>65</v>
      </c>
      <c r="E96" s="4" t="s">
        <v>65</v>
      </c>
    </row>
    <row r="97" spans="1:5" x14ac:dyDescent="0.25">
      <c r="A97" s="12" t="s">
        <v>143</v>
      </c>
      <c r="B97" s="12" t="s">
        <v>358</v>
      </c>
      <c r="C97" s="4">
        <v>57</v>
      </c>
      <c r="D97" s="6">
        <v>3187.8200541000001</v>
      </c>
      <c r="E97" s="4">
        <v>18</v>
      </c>
    </row>
    <row r="98" spans="1:5" x14ac:dyDescent="0.25">
      <c r="A98" s="12" t="s">
        <v>143</v>
      </c>
      <c r="B98" s="12" t="s">
        <v>360</v>
      </c>
      <c r="C98" s="4" t="s">
        <v>65</v>
      </c>
      <c r="D98" s="6" t="s">
        <v>65</v>
      </c>
      <c r="E98" s="4" t="s">
        <v>65</v>
      </c>
    </row>
    <row r="99" spans="1:5" x14ac:dyDescent="0.25">
      <c r="A99" s="12" t="s">
        <v>143</v>
      </c>
      <c r="B99" s="12" t="s">
        <v>347</v>
      </c>
      <c r="C99" s="4">
        <v>15</v>
      </c>
      <c r="D99" s="6">
        <v>3737.5079999999998</v>
      </c>
      <c r="E99" s="4">
        <v>8</v>
      </c>
    </row>
    <row r="100" spans="1:5" ht="28.5" x14ac:dyDescent="0.25">
      <c r="A100" s="12" t="s">
        <v>147</v>
      </c>
      <c r="B100" s="12" t="s">
        <v>399</v>
      </c>
      <c r="C100" s="4">
        <v>12</v>
      </c>
      <c r="D100" s="6">
        <v>773.06899999999996</v>
      </c>
      <c r="E100" s="4">
        <v>24</v>
      </c>
    </row>
    <row r="101" spans="1:5" ht="28.5" x14ac:dyDescent="0.25">
      <c r="A101" s="12" t="s">
        <v>147</v>
      </c>
      <c r="B101" s="12" t="s">
        <v>400</v>
      </c>
      <c r="C101" s="4">
        <v>22</v>
      </c>
      <c r="D101" s="6">
        <v>1363.1969999999999</v>
      </c>
      <c r="E101" s="4">
        <v>36</v>
      </c>
    </row>
    <row r="102" spans="1:5" x14ac:dyDescent="0.25">
      <c r="A102" s="12" t="s">
        <v>147</v>
      </c>
      <c r="B102" s="12" t="s">
        <v>347</v>
      </c>
      <c r="C102" s="4">
        <v>15</v>
      </c>
      <c r="D102" s="6">
        <v>1258.8209999999999</v>
      </c>
      <c r="E102" s="4">
        <v>10</v>
      </c>
    </row>
    <row r="103" spans="1:5" x14ac:dyDescent="0.25">
      <c r="A103" s="12" t="s">
        <v>147</v>
      </c>
      <c r="B103" s="12" t="s">
        <v>365</v>
      </c>
      <c r="C103" s="4">
        <v>16</v>
      </c>
      <c r="D103" s="6">
        <v>480.44799999999998</v>
      </c>
      <c r="E103" s="4">
        <v>51</v>
      </c>
    </row>
    <row r="104" spans="1:5" ht="28.5" x14ac:dyDescent="0.25">
      <c r="A104" s="12" t="s">
        <v>146</v>
      </c>
      <c r="B104" s="12" t="s">
        <v>366</v>
      </c>
      <c r="C104" s="4">
        <v>24</v>
      </c>
      <c r="D104" s="6">
        <v>825.91300000000001</v>
      </c>
      <c r="E104" s="4">
        <v>54</v>
      </c>
    </row>
    <row r="105" spans="1:5" ht="28.5" x14ac:dyDescent="0.25">
      <c r="A105" s="12" t="s">
        <v>146</v>
      </c>
      <c r="B105" s="12" t="s">
        <v>367</v>
      </c>
      <c r="C105" s="4">
        <v>35</v>
      </c>
      <c r="D105" s="6">
        <v>7888.3793500000002</v>
      </c>
      <c r="E105" s="4">
        <v>11</v>
      </c>
    </row>
    <row r="106" spans="1:5" ht="28.5" x14ac:dyDescent="0.25">
      <c r="A106" s="12" t="s">
        <v>146</v>
      </c>
      <c r="B106" s="12" t="s">
        <v>401</v>
      </c>
      <c r="C106" s="4">
        <v>30</v>
      </c>
      <c r="D106" s="6">
        <v>2076.1966499999999</v>
      </c>
      <c r="E106" s="4">
        <v>15</v>
      </c>
    </row>
    <row r="107" spans="1:5" ht="28.5" x14ac:dyDescent="0.25">
      <c r="A107" s="12" t="s">
        <v>146</v>
      </c>
      <c r="B107" s="12" t="s">
        <v>347</v>
      </c>
      <c r="C107" s="4">
        <v>25</v>
      </c>
      <c r="D107" s="6">
        <v>1119.741</v>
      </c>
      <c r="E107" s="4">
        <v>24</v>
      </c>
    </row>
    <row r="108" spans="1:5" ht="28.5" x14ac:dyDescent="0.25">
      <c r="A108" s="12" t="s">
        <v>145</v>
      </c>
      <c r="B108" s="12" t="s">
        <v>402</v>
      </c>
      <c r="C108" s="4">
        <v>34</v>
      </c>
      <c r="D108" s="6">
        <v>2385.4805000000001</v>
      </c>
      <c r="E108" s="4">
        <v>40</v>
      </c>
    </row>
    <row r="109" spans="1:5" ht="42.75" x14ac:dyDescent="0.25">
      <c r="A109" s="12" t="s">
        <v>145</v>
      </c>
      <c r="B109" s="12" t="s">
        <v>375</v>
      </c>
      <c r="C109" s="4">
        <v>190</v>
      </c>
      <c r="D109" s="6">
        <v>2363.2939999999999</v>
      </c>
      <c r="E109" s="4">
        <v>34</v>
      </c>
    </row>
    <row r="110" spans="1:5" ht="28.5" x14ac:dyDescent="0.25">
      <c r="A110" s="12" t="s">
        <v>145</v>
      </c>
      <c r="B110" s="12" t="s">
        <v>376</v>
      </c>
      <c r="C110" s="4">
        <v>50</v>
      </c>
      <c r="D110" s="6">
        <v>472.0025</v>
      </c>
      <c r="E110" s="4">
        <v>22</v>
      </c>
    </row>
    <row r="111" spans="1:5" x14ac:dyDescent="0.25">
      <c r="A111" s="36" t="s">
        <v>403</v>
      </c>
      <c r="B111" s="36"/>
      <c r="C111" s="37"/>
      <c r="D111" s="39"/>
      <c r="E111" s="37"/>
    </row>
    <row r="112" spans="1:5" ht="28.5" x14ac:dyDescent="0.25">
      <c r="A112" s="12" t="s">
        <v>142</v>
      </c>
      <c r="B112" s="12" t="s">
        <v>390</v>
      </c>
      <c r="C112" s="4" t="s">
        <v>65</v>
      </c>
      <c r="D112" s="6" t="s">
        <v>65</v>
      </c>
      <c r="E112" s="4" t="s">
        <v>65</v>
      </c>
    </row>
    <row r="113" spans="1:5" ht="28.5" x14ac:dyDescent="0.25">
      <c r="A113" s="12" t="s">
        <v>142</v>
      </c>
      <c r="B113" s="12" t="s">
        <v>341</v>
      </c>
      <c r="C113" s="4" t="s">
        <v>65</v>
      </c>
      <c r="D113" s="6" t="s">
        <v>65</v>
      </c>
      <c r="E113" s="4" t="s">
        <v>65</v>
      </c>
    </row>
    <row r="114" spans="1:5" ht="28.5" x14ac:dyDescent="0.25">
      <c r="A114" s="12" t="s">
        <v>142</v>
      </c>
      <c r="B114" s="12" t="s">
        <v>404</v>
      </c>
      <c r="C114" s="4" t="s">
        <v>65</v>
      </c>
      <c r="D114" s="6" t="s">
        <v>65</v>
      </c>
      <c r="E114" s="4" t="s">
        <v>65</v>
      </c>
    </row>
    <row r="115" spans="1:5" ht="28.5" x14ac:dyDescent="0.25">
      <c r="A115" s="12" t="s">
        <v>144</v>
      </c>
      <c r="B115" s="12" t="s">
        <v>348</v>
      </c>
      <c r="C115" s="4">
        <v>3</v>
      </c>
      <c r="D115" s="6">
        <v>151.154</v>
      </c>
      <c r="E115" s="4">
        <v>0</v>
      </c>
    </row>
    <row r="116" spans="1:5" x14ac:dyDescent="0.25">
      <c r="A116" s="12" t="s">
        <v>143</v>
      </c>
      <c r="B116" s="12" t="s">
        <v>405</v>
      </c>
      <c r="C116" s="4" t="s">
        <v>65</v>
      </c>
      <c r="D116" s="6" t="s">
        <v>65</v>
      </c>
      <c r="E116" s="4" t="s">
        <v>65</v>
      </c>
    </row>
    <row r="117" spans="1:5" ht="28.5" x14ac:dyDescent="0.25">
      <c r="A117" s="12" t="s">
        <v>147</v>
      </c>
      <c r="B117" s="12" t="s">
        <v>406</v>
      </c>
      <c r="C117" s="4" t="s">
        <v>65</v>
      </c>
      <c r="D117" s="6" t="s">
        <v>65</v>
      </c>
      <c r="E117" s="4" t="s">
        <v>65</v>
      </c>
    </row>
    <row r="118" spans="1:5" ht="28.5" x14ac:dyDescent="0.25">
      <c r="A118" s="12" t="s">
        <v>146</v>
      </c>
      <c r="B118" s="12" t="s">
        <v>367</v>
      </c>
      <c r="C118" s="4" t="s">
        <v>65</v>
      </c>
      <c r="D118" s="6" t="s">
        <v>65</v>
      </c>
      <c r="E118" s="4" t="s">
        <v>65</v>
      </c>
    </row>
    <row r="119" spans="1:5" ht="28.5" x14ac:dyDescent="0.25">
      <c r="A119" s="12" t="s">
        <v>146</v>
      </c>
      <c r="B119" s="12" t="s">
        <v>368</v>
      </c>
      <c r="C119" s="4" t="s">
        <v>65</v>
      </c>
      <c r="D119" s="6" t="s">
        <v>65</v>
      </c>
      <c r="E119" s="4" t="s">
        <v>65</v>
      </c>
    </row>
    <row r="120" spans="1:5" ht="28.5" x14ac:dyDescent="0.25">
      <c r="A120" s="12" t="s">
        <v>146</v>
      </c>
      <c r="B120" s="12" t="s">
        <v>347</v>
      </c>
      <c r="C120" s="4" t="s">
        <v>65</v>
      </c>
      <c r="D120" s="6" t="s">
        <v>65</v>
      </c>
      <c r="E120" s="4" t="s">
        <v>65</v>
      </c>
    </row>
    <row r="121" spans="1:5" ht="42.75" x14ac:dyDescent="0.25">
      <c r="A121" s="12" t="s">
        <v>145</v>
      </c>
      <c r="B121" s="12" t="s">
        <v>407</v>
      </c>
      <c r="C121" s="4">
        <v>6</v>
      </c>
      <c r="D121" s="6">
        <v>130.70400000000001</v>
      </c>
      <c r="E121" s="4">
        <v>0</v>
      </c>
    </row>
    <row r="122" spans="1:5" x14ac:dyDescent="0.25">
      <c r="A122" s="36" t="s">
        <v>408</v>
      </c>
      <c r="B122" s="36"/>
      <c r="C122" s="37"/>
      <c r="D122" s="39"/>
      <c r="E122" s="37"/>
    </row>
    <row r="123" spans="1:5" ht="28.5" x14ac:dyDescent="0.25">
      <c r="A123" s="12" t="s">
        <v>142</v>
      </c>
      <c r="B123" s="12" t="s">
        <v>347</v>
      </c>
      <c r="C123" s="4">
        <v>3</v>
      </c>
      <c r="D123" s="6">
        <v>325.05399999999997</v>
      </c>
      <c r="E123" s="4">
        <v>0</v>
      </c>
    </row>
    <row r="124" spans="1:5" ht="71.25" x14ac:dyDescent="0.25">
      <c r="A124" s="12" t="s">
        <v>144</v>
      </c>
      <c r="B124" s="12" t="s">
        <v>409</v>
      </c>
      <c r="C124" s="4">
        <v>15</v>
      </c>
      <c r="D124" s="6">
        <v>382.786</v>
      </c>
      <c r="E124" s="4">
        <v>0</v>
      </c>
    </row>
    <row r="125" spans="1:5" x14ac:dyDescent="0.25">
      <c r="A125" s="12" t="s">
        <v>143</v>
      </c>
      <c r="B125" s="12" t="s">
        <v>347</v>
      </c>
      <c r="C125" s="4">
        <v>83</v>
      </c>
      <c r="D125" s="6">
        <v>2247.7647623418302</v>
      </c>
      <c r="E125" s="4">
        <v>0</v>
      </c>
    </row>
    <row r="126" spans="1:5" ht="28.5" x14ac:dyDescent="0.25">
      <c r="A126" s="12" t="s">
        <v>147</v>
      </c>
      <c r="B126" s="12" t="s">
        <v>410</v>
      </c>
      <c r="C126" s="4">
        <v>22</v>
      </c>
      <c r="D126" s="6">
        <v>245.33577255736799</v>
      </c>
      <c r="E126" s="4">
        <v>0</v>
      </c>
    </row>
    <row r="127" spans="1:5" ht="28.5" x14ac:dyDescent="0.25">
      <c r="A127" s="12" t="s">
        <v>146</v>
      </c>
      <c r="B127" s="12" t="s">
        <v>347</v>
      </c>
      <c r="C127" s="4">
        <v>36</v>
      </c>
      <c r="D127" s="6">
        <v>274.62329372363803</v>
      </c>
      <c r="E127" s="4">
        <v>0</v>
      </c>
    </row>
    <row r="128" spans="1:5" ht="28.5" x14ac:dyDescent="0.25">
      <c r="A128" s="12" t="s">
        <v>149</v>
      </c>
      <c r="B128" s="12" t="s">
        <v>347</v>
      </c>
      <c r="C128" s="4" t="s">
        <v>65</v>
      </c>
      <c r="D128" s="6" t="s">
        <v>65</v>
      </c>
      <c r="E128" s="4" t="s">
        <v>65</v>
      </c>
    </row>
    <row r="129" spans="1:5" ht="28.5" x14ac:dyDescent="0.25">
      <c r="A129" s="13" t="s">
        <v>145</v>
      </c>
      <c r="B129" s="13" t="s">
        <v>411</v>
      </c>
      <c r="C129" s="15">
        <v>41</v>
      </c>
      <c r="D129" s="14">
        <v>62.61</v>
      </c>
      <c r="E129" s="15">
        <v>0</v>
      </c>
    </row>
    <row r="131" spans="1:5" ht="195" customHeight="1" x14ac:dyDescent="0.25">
      <c r="A131" s="31" t="s">
        <v>413</v>
      </c>
      <c r="B131" s="30"/>
      <c r="C131" s="30"/>
      <c r="D131" s="30"/>
      <c r="E131" s="30"/>
    </row>
    <row r="132" spans="1:5" x14ac:dyDescent="0.25">
      <c r="A132" s="31" t="s">
        <v>30</v>
      </c>
      <c r="B132" s="30"/>
      <c r="C132" s="30"/>
      <c r="D132" s="30"/>
      <c r="E132" s="30"/>
    </row>
    <row r="133" spans="1:5" x14ac:dyDescent="0.25">
      <c r="A133" s="31" t="s">
        <v>31</v>
      </c>
      <c r="B133" s="30"/>
      <c r="C133" s="30"/>
      <c r="D133" s="30"/>
      <c r="E133" s="30"/>
    </row>
  </sheetData>
  <mergeCells count="10">
    <mergeCell ref="G1:I2"/>
    <mergeCell ref="A1:E1"/>
    <mergeCell ref="A131:E131"/>
    <mergeCell ref="A132:E132"/>
    <mergeCell ref="A133:E133"/>
    <mergeCell ref="A5:E5"/>
    <mergeCell ref="A49:E49"/>
    <mergeCell ref="A77:E77"/>
    <mergeCell ref="A111:E111"/>
    <mergeCell ref="A122:E122"/>
  </mergeCells>
  <pageMargins left="0.7" right="0.7" top="0.75" bottom="0.75" header="0.3" footer="0.3"/>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heetViews>
  <sheetFormatPr baseColWidth="10" defaultRowHeight="15" x14ac:dyDescent="0.25"/>
  <cols>
    <col min="1" max="1" width="16.7109375" customWidth="1"/>
    <col min="2" max="2" width="10.7109375" customWidth="1"/>
    <col min="3" max="7" width="9.7109375" customWidth="1"/>
    <col min="8" max="8" width="11.7109375" customWidth="1"/>
  </cols>
  <sheetData>
    <row r="1" spans="1:12" ht="15" customHeight="1" x14ac:dyDescent="0.25">
      <c r="A1" s="29" t="s">
        <v>419</v>
      </c>
      <c r="B1" s="30"/>
      <c r="C1" s="30"/>
      <c r="D1" s="30"/>
      <c r="E1" s="30"/>
      <c r="F1" s="30"/>
      <c r="G1" s="30"/>
      <c r="H1" s="30"/>
      <c r="J1" s="32" t="str">
        <f>HYPERLINK("#'Sommaire'!A1", "Retour sommaire")</f>
        <v>Retour sommaire</v>
      </c>
      <c r="K1" s="30"/>
      <c r="L1" s="30"/>
    </row>
    <row r="2" spans="1:12" x14ac:dyDescent="0.25">
      <c r="J2" s="30"/>
      <c r="K2" s="30"/>
      <c r="L2" s="30"/>
    </row>
    <row r="3" spans="1:12" x14ac:dyDescent="0.25">
      <c r="A3" s="35" t="s">
        <v>418</v>
      </c>
      <c r="B3" s="30"/>
      <c r="C3" s="30"/>
      <c r="D3" s="30"/>
      <c r="E3" s="30"/>
      <c r="F3" s="30"/>
      <c r="G3" s="30"/>
      <c r="H3" s="30"/>
    </row>
    <row r="4" spans="1:12" ht="42.75" x14ac:dyDescent="0.25">
      <c r="A4" s="2" t="s">
        <v>414</v>
      </c>
      <c r="B4" s="2" t="s">
        <v>142</v>
      </c>
      <c r="C4" s="2" t="s">
        <v>144</v>
      </c>
      <c r="D4" s="2" t="s">
        <v>143</v>
      </c>
      <c r="E4" s="2" t="s">
        <v>147</v>
      </c>
      <c r="F4" s="2" t="s">
        <v>146</v>
      </c>
      <c r="G4" s="2" t="s">
        <v>149</v>
      </c>
      <c r="H4" s="2" t="s">
        <v>145</v>
      </c>
    </row>
    <row r="5" spans="1:12" ht="71.25" x14ac:dyDescent="0.25">
      <c r="A5" s="12" t="s">
        <v>415</v>
      </c>
      <c r="B5" s="6">
        <v>99.675671957804695</v>
      </c>
      <c r="C5" s="6">
        <v>99.266848339131698</v>
      </c>
      <c r="D5" s="6">
        <v>95.262936760259706</v>
      </c>
      <c r="E5" s="6">
        <v>98.817535555668499</v>
      </c>
      <c r="F5" s="6">
        <v>98.939774979547295</v>
      </c>
      <c r="G5" s="6">
        <v>88.693255115390699</v>
      </c>
      <c r="H5" s="6">
        <v>94.143444528858396</v>
      </c>
    </row>
    <row r="6" spans="1:12" x14ac:dyDescent="0.25">
      <c r="A6" s="12" t="s">
        <v>311</v>
      </c>
      <c r="B6" s="6">
        <v>0.191538683248724</v>
      </c>
      <c r="C6" s="6">
        <v>0.466634730224677</v>
      </c>
      <c r="D6" s="6">
        <v>2.1454543908261501</v>
      </c>
      <c r="E6" s="6">
        <v>0.60424805760200795</v>
      </c>
      <c r="F6" s="6">
        <v>0.79296617355412902</v>
      </c>
      <c r="G6" s="6">
        <v>9.4406007499820692</v>
      </c>
      <c r="H6" s="6">
        <v>3.9389521216520702</v>
      </c>
    </row>
    <row r="7" spans="1:12" ht="57" x14ac:dyDescent="0.25">
      <c r="A7" s="12" t="s">
        <v>416</v>
      </c>
      <c r="B7" s="6">
        <v>0.11500315029328299</v>
      </c>
      <c r="C7" s="6">
        <v>0.20861465773989099</v>
      </c>
      <c r="D7" s="6">
        <v>0.39349948691933601</v>
      </c>
      <c r="E7" s="6">
        <v>0.21249531768772201</v>
      </c>
      <c r="F7" s="6">
        <v>0.23361446731640501</v>
      </c>
      <c r="G7" s="6">
        <v>1.5610946842290101</v>
      </c>
      <c r="H7" s="6">
        <v>1.5214952016719201</v>
      </c>
    </row>
    <row r="8" spans="1:12" ht="57" x14ac:dyDescent="0.25">
      <c r="A8" s="12" t="s">
        <v>417</v>
      </c>
      <c r="B8" s="6">
        <v>1.7786208653328601E-2</v>
      </c>
      <c r="C8" s="6">
        <v>1.2588503376046599E-2</v>
      </c>
      <c r="D8" s="6">
        <v>0.91455238607424505</v>
      </c>
      <c r="E8" s="6">
        <v>0.36572106904172902</v>
      </c>
      <c r="F8" s="6">
        <v>2.34455793009677E-2</v>
      </c>
      <c r="G8" s="6">
        <v>5.3033595277192001E-2</v>
      </c>
      <c r="H8" s="6">
        <v>0.31975635893246301</v>
      </c>
    </row>
    <row r="9" spans="1:12" x14ac:dyDescent="0.25">
      <c r="A9" s="13" t="s">
        <v>295</v>
      </c>
      <c r="B9" s="14">
        <v>0</v>
      </c>
      <c r="C9" s="14">
        <v>4.5313769527691103E-2</v>
      </c>
      <c r="D9" s="14">
        <v>1.28355697592059</v>
      </c>
      <c r="E9" s="14">
        <v>0</v>
      </c>
      <c r="F9" s="14">
        <v>1.01988002811944E-2</v>
      </c>
      <c r="G9" s="14">
        <v>0.25201585512103503</v>
      </c>
      <c r="H9" s="14">
        <v>7.6351788885149194E-2</v>
      </c>
    </row>
    <row r="11" spans="1:12" ht="90" customHeight="1" x14ac:dyDescent="0.25">
      <c r="A11" s="31" t="s">
        <v>420</v>
      </c>
      <c r="B11" s="30"/>
      <c r="C11" s="30"/>
      <c r="D11" s="30"/>
      <c r="E11" s="30"/>
      <c r="F11" s="30"/>
      <c r="G11" s="30"/>
      <c r="H11" s="30"/>
    </row>
    <row r="12" spans="1:12" x14ac:dyDescent="0.25">
      <c r="A12" s="31" t="s">
        <v>421</v>
      </c>
      <c r="B12" s="30"/>
      <c r="C12" s="30"/>
      <c r="D12" s="30"/>
      <c r="E12" s="30"/>
      <c r="F12" s="30"/>
      <c r="G12" s="30"/>
      <c r="H12" s="30"/>
    </row>
    <row r="13" spans="1:12" x14ac:dyDescent="0.25">
      <c r="A13" s="40" t="s">
        <v>31</v>
      </c>
      <c r="B13" s="41"/>
      <c r="C13" s="41"/>
      <c r="D13" s="41"/>
      <c r="E13" s="41"/>
      <c r="F13" s="41"/>
      <c r="G13" s="41"/>
      <c r="H13" s="41"/>
    </row>
  </sheetData>
  <mergeCells count="6">
    <mergeCell ref="A13:H13"/>
    <mergeCell ref="J1:L2"/>
    <mergeCell ref="A3:H3"/>
    <mergeCell ref="A1:H1"/>
    <mergeCell ref="A11:H11"/>
    <mergeCell ref="A12:H12"/>
  </mergeCells>
  <pageMargins left="0.7" right="0.7" top="0.75" bottom="0.75" header="0.3" footer="0.3"/>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heetViews>
  <sheetFormatPr baseColWidth="10" defaultRowHeight="15" x14ac:dyDescent="0.25"/>
  <cols>
    <col min="1" max="1" width="35.7109375" customWidth="1"/>
    <col min="2" max="2" width="15.7109375" customWidth="1"/>
    <col min="3" max="5" width="11.7109375" customWidth="1"/>
  </cols>
  <sheetData>
    <row r="1" spans="1:9" ht="30" customHeight="1" x14ac:dyDescent="0.25">
      <c r="A1" s="29" t="s">
        <v>438</v>
      </c>
      <c r="B1" s="30"/>
      <c r="C1" s="30"/>
      <c r="D1" s="30"/>
      <c r="E1" s="30"/>
      <c r="G1" s="32" t="str">
        <f>HYPERLINK("#'Sommaire'!A1", "Retour sommaire")</f>
        <v>Retour sommaire</v>
      </c>
      <c r="H1" s="30"/>
      <c r="I1" s="30"/>
    </row>
    <row r="2" spans="1:9" x14ac:dyDescent="0.25">
      <c r="G2" s="30"/>
      <c r="H2" s="30"/>
      <c r="I2" s="30"/>
    </row>
    <row r="3" spans="1:9" ht="57" x14ac:dyDescent="0.25">
      <c r="A3" s="2" t="s">
        <v>0</v>
      </c>
      <c r="B3" s="2" t="s">
        <v>1</v>
      </c>
      <c r="C3" s="2" t="s">
        <v>2</v>
      </c>
      <c r="D3" s="2" t="s">
        <v>3</v>
      </c>
      <c r="E3" s="2" t="s">
        <v>220</v>
      </c>
    </row>
    <row r="4" spans="1:9" ht="28.5" x14ac:dyDescent="0.25">
      <c r="A4" s="25" t="s">
        <v>38</v>
      </c>
      <c r="B4" s="25" t="s">
        <v>6</v>
      </c>
      <c r="C4" s="25" t="s">
        <v>53</v>
      </c>
      <c r="D4" s="25" t="s">
        <v>8</v>
      </c>
      <c r="E4" s="25" t="s">
        <v>255</v>
      </c>
    </row>
    <row r="5" spans="1:9" x14ac:dyDescent="0.25">
      <c r="A5" s="3" t="s">
        <v>16</v>
      </c>
      <c r="B5" s="5">
        <v>307</v>
      </c>
      <c r="C5" s="5">
        <v>32309.603590615901</v>
      </c>
      <c r="D5" s="5">
        <v>143313.95890748699</v>
      </c>
      <c r="E5" s="7">
        <v>4.4400000000000004</v>
      </c>
    </row>
    <row r="6" spans="1:9" x14ac:dyDescent="0.25">
      <c r="A6" s="11" t="s">
        <v>422</v>
      </c>
      <c r="B6" s="4">
        <v>296</v>
      </c>
      <c r="C6" s="4">
        <v>31366.107</v>
      </c>
      <c r="D6" s="4">
        <v>135030.64690748701</v>
      </c>
      <c r="E6" s="6">
        <v>4.3</v>
      </c>
    </row>
    <row r="7" spans="1:9" x14ac:dyDescent="0.25">
      <c r="A7" s="11" t="s">
        <v>423</v>
      </c>
      <c r="B7" s="4">
        <v>125</v>
      </c>
      <c r="C7" s="4">
        <v>460.15333133049199</v>
      </c>
      <c r="D7" s="4">
        <v>3639.9369999999999</v>
      </c>
      <c r="E7" s="6">
        <v>7.91</v>
      </c>
    </row>
    <row r="8" spans="1:9" ht="42.75" x14ac:dyDescent="0.25">
      <c r="A8" s="11" t="s">
        <v>424</v>
      </c>
      <c r="B8" s="4">
        <v>55</v>
      </c>
      <c r="C8" s="4">
        <v>483.34325928544501</v>
      </c>
      <c r="D8" s="4">
        <v>4643.375</v>
      </c>
      <c r="E8" s="6">
        <v>9.61</v>
      </c>
    </row>
    <row r="9" spans="1:9" ht="28.5" x14ac:dyDescent="0.25">
      <c r="A9" s="3" t="s">
        <v>17</v>
      </c>
      <c r="B9" s="5">
        <v>57</v>
      </c>
      <c r="C9" s="5">
        <v>71.994799999999998</v>
      </c>
      <c r="D9" s="5">
        <v>1860.5160000000001</v>
      </c>
      <c r="E9" s="7">
        <v>25.84</v>
      </c>
    </row>
    <row r="10" spans="1:9" ht="42.75" x14ac:dyDescent="0.25">
      <c r="A10" s="3" t="s">
        <v>18</v>
      </c>
      <c r="B10" s="5">
        <v>24</v>
      </c>
      <c r="C10" s="5">
        <v>414.31900000000002</v>
      </c>
      <c r="D10" s="5">
        <v>1860.107</v>
      </c>
      <c r="E10" s="7">
        <v>4.49</v>
      </c>
    </row>
    <row r="11" spans="1:9" x14ac:dyDescent="0.25">
      <c r="A11" s="3" t="s">
        <v>19</v>
      </c>
      <c r="B11" s="5">
        <v>8</v>
      </c>
      <c r="C11" s="5">
        <v>49.875</v>
      </c>
      <c r="D11" s="5">
        <v>28948.501</v>
      </c>
      <c r="E11" s="7">
        <v>580.41999999999996</v>
      </c>
    </row>
    <row r="12" spans="1:9" x14ac:dyDescent="0.25">
      <c r="A12" s="3" t="s">
        <v>20</v>
      </c>
      <c r="B12" s="5">
        <v>196</v>
      </c>
      <c r="C12" s="5">
        <v>2949.2020000000002</v>
      </c>
      <c r="D12" s="5">
        <v>13769.576999999999</v>
      </c>
      <c r="E12" s="7">
        <v>4.67</v>
      </c>
    </row>
    <row r="13" spans="1:9" x14ac:dyDescent="0.25">
      <c r="A13" s="11" t="s">
        <v>425</v>
      </c>
      <c r="B13" s="4">
        <v>143</v>
      </c>
      <c r="C13" s="4">
        <v>1315.3846799999999</v>
      </c>
      <c r="D13" s="4">
        <v>5283.4263300000002</v>
      </c>
      <c r="E13" s="6">
        <v>4.0199999999999996</v>
      </c>
    </row>
    <row r="14" spans="1:9" x14ac:dyDescent="0.25">
      <c r="A14" s="11" t="s">
        <v>426</v>
      </c>
      <c r="B14" s="4">
        <v>137</v>
      </c>
      <c r="C14" s="4">
        <v>794.53492000000006</v>
      </c>
      <c r="D14" s="4">
        <v>4022.8301000000001</v>
      </c>
      <c r="E14" s="6">
        <v>5.0599999999999996</v>
      </c>
    </row>
    <row r="15" spans="1:9" x14ac:dyDescent="0.25">
      <c r="A15" s="11" t="s">
        <v>427</v>
      </c>
      <c r="B15" s="4">
        <v>119</v>
      </c>
      <c r="C15" s="4">
        <v>249.52646999999999</v>
      </c>
      <c r="D15" s="4">
        <v>1270.1373000000001</v>
      </c>
      <c r="E15" s="6">
        <v>5.09</v>
      </c>
    </row>
    <row r="16" spans="1:9" x14ac:dyDescent="0.25">
      <c r="A16" s="11" t="s">
        <v>428</v>
      </c>
      <c r="B16" s="4">
        <v>113</v>
      </c>
      <c r="C16" s="4">
        <v>165.19479999999999</v>
      </c>
      <c r="D16" s="4">
        <v>846.35842000000002</v>
      </c>
      <c r="E16" s="6">
        <v>5.12</v>
      </c>
    </row>
    <row r="17" spans="1:5" x14ac:dyDescent="0.25">
      <c r="A17" s="11" t="s">
        <v>429</v>
      </c>
      <c r="B17" s="4">
        <v>18</v>
      </c>
      <c r="C17" s="4">
        <v>22.742450000000002</v>
      </c>
      <c r="D17" s="4">
        <v>161.01612</v>
      </c>
      <c r="E17" s="6">
        <v>7.08</v>
      </c>
    </row>
    <row r="18" spans="1:5" x14ac:dyDescent="0.25">
      <c r="A18" s="11" t="s">
        <v>430</v>
      </c>
      <c r="B18" s="4">
        <v>75</v>
      </c>
      <c r="C18" s="4">
        <v>45.979210000000002</v>
      </c>
      <c r="D18" s="4">
        <v>254.92841999999999</v>
      </c>
      <c r="E18" s="6">
        <v>5.54</v>
      </c>
    </row>
    <row r="19" spans="1:5" x14ac:dyDescent="0.25">
      <c r="A19" s="11" t="s">
        <v>431</v>
      </c>
      <c r="B19" s="4">
        <v>81</v>
      </c>
      <c r="C19" s="4">
        <v>69.952370000000002</v>
      </c>
      <c r="D19" s="4">
        <v>359.80428000000001</v>
      </c>
      <c r="E19" s="6">
        <v>5.14</v>
      </c>
    </row>
    <row r="20" spans="1:5" x14ac:dyDescent="0.25">
      <c r="A20" s="11" t="s">
        <v>432</v>
      </c>
      <c r="B20" s="4">
        <v>52</v>
      </c>
      <c r="C20" s="4">
        <v>47.533850000000001</v>
      </c>
      <c r="D20" s="4">
        <v>320.84195</v>
      </c>
      <c r="E20" s="6">
        <v>6.75</v>
      </c>
    </row>
    <row r="21" spans="1:5" x14ac:dyDescent="0.25">
      <c r="A21" s="11" t="s">
        <v>433</v>
      </c>
      <c r="B21" s="4">
        <v>14</v>
      </c>
      <c r="C21" s="4">
        <v>15.77628</v>
      </c>
      <c r="D21" s="4">
        <v>81.647580000000005</v>
      </c>
      <c r="E21" s="6">
        <v>5.18</v>
      </c>
    </row>
    <row r="22" spans="1:5" x14ac:dyDescent="0.25">
      <c r="A22" s="11" t="s">
        <v>434</v>
      </c>
      <c r="B22" s="4">
        <v>59</v>
      </c>
      <c r="C22" s="4">
        <v>210.27697000000001</v>
      </c>
      <c r="D22" s="4">
        <v>1082.7864999999999</v>
      </c>
      <c r="E22" s="6">
        <v>5.15</v>
      </c>
    </row>
    <row r="23" spans="1:5" x14ac:dyDescent="0.25">
      <c r="A23" s="3" t="s">
        <v>22</v>
      </c>
      <c r="B23" s="5">
        <v>23</v>
      </c>
      <c r="C23" s="5">
        <v>5159.5519999999997</v>
      </c>
      <c r="D23" s="5">
        <v>49183.762000000002</v>
      </c>
      <c r="E23" s="7">
        <v>9.5299999999999994</v>
      </c>
    </row>
    <row r="24" spans="1:5" x14ac:dyDescent="0.25">
      <c r="A24" s="11" t="s">
        <v>435</v>
      </c>
      <c r="B24" s="4">
        <v>15</v>
      </c>
      <c r="C24" s="4">
        <v>2229.2040000000002</v>
      </c>
      <c r="D24" s="4">
        <v>20967.287</v>
      </c>
      <c r="E24" s="6">
        <v>9.41</v>
      </c>
    </row>
    <row r="25" spans="1:5" x14ac:dyDescent="0.25">
      <c r="A25" s="11" t="s">
        <v>436</v>
      </c>
      <c r="B25" s="4">
        <v>9</v>
      </c>
      <c r="C25" s="4">
        <v>2018.0409999999999</v>
      </c>
      <c r="D25" s="4">
        <v>18206.282999999999</v>
      </c>
      <c r="E25" s="6">
        <v>9.02</v>
      </c>
    </row>
    <row r="26" spans="1:5" ht="57" x14ac:dyDescent="0.25">
      <c r="A26" s="11" t="s">
        <v>437</v>
      </c>
      <c r="B26" s="4">
        <v>13</v>
      </c>
      <c r="C26" s="4">
        <v>912.30700000000002</v>
      </c>
      <c r="D26" s="4">
        <v>10010.191999999999</v>
      </c>
      <c r="E26" s="6">
        <v>10.97</v>
      </c>
    </row>
    <row r="27" spans="1:5" x14ac:dyDescent="0.25">
      <c r="A27" s="8" t="s">
        <v>86</v>
      </c>
      <c r="B27" s="9">
        <v>529</v>
      </c>
      <c r="C27" s="9">
        <v>40954.546390615898</v>
      </c>
      <c r="D27" s="9">
        <v>238936.42190748701</v>
      </c>
      <c r="E27" s="10">
        <v>5.83</v>
      </c>
    </row>
    <row r="29" spans="1:5" ht="135" customHeight="1" x14ac:dyDescent="0.25">
      <c r="A29" s="31" t="s">
        <v>439</v>
      </c>
      <c r="B29" s="30"/>
      <c r="C29" s="30"/>
      <c r="D29" s="30"/>
      <c r="E29" s="30"/>
    </row>
    <row r="30" spans="1:5" x14ac:dyDescent="0.25">
      <c r="A30" s="31" t="s">
        <v>30</v>
      </c>
      <c r="B30" s="30"/>
      <c r="C30" s="30"/>
      <c r="D30" s="30"/>
      <c r="E30" s="30"/>
    </row>
    <row r="31" spans="1:5" x14ac:dyDescent="0.25">
      <c r="A31" s="31" t="s">
        <v>440</v>
      </c>
      <c r="B31" s="30"/>
      <c r="C31" s="30"/>
      <c r="D31" s="30"/>
      <c r="E31" s="30"/>
    </row>
  </sheetData>
  <mergeCells count="5">
    <mergeCell ref="A1:E1"/>
    <mergeCell ref="A29:E29"/>
    <mergeCell ref="A30:E30"/>
    <mergeCell ref="A31:E31"/>
    <mergeCell ref="G1:I2"/>
  </mergeCells>
  <pageMargins left="0.7" right="0.7" top="0.75" bottom="0.75" header="0.3" footer="0.3"/>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
  <sheetViews>
    <sheetView workbookViewId="0"/>
  </sheetViews>
  <sheetFormatPr baseColWidth="10" defaultRowHeight="15" x14ac:dyDescent="0.25"/>
  <cols>
    <col min="1" max="1" width="13.7109375" customWidth="1"/>
    <col min="2" max="2" width="18.7109375" customWidth="1"/>
    <col min="3" max="3" width="16.7109375" customWidth="1"/>
    <col min="4" max="4" width="12.7109375" customWidth="1"/>
    <col min="5" max="7" width="8.7109375" customWidth="1"/>
  </cols>
  <sheetData>
    <row r="1" spans="1:11" ht="30" customHeight="1" x14ac:dyDescent="0.25">
      <c r="A1" s="29" t="s">
        <v>447</v>
      </c>
      <c r="B1" s="30"/>
      <c r="C1" s="30"/>
      <c r="D1" s="30"/>
      <c r="E1" s="30"/>
      <c r="F1" s="30"/>
      <c r="G1" s="30"/>
      <c r="I1" s="32" t="str">
        <f>HYPERLINK("#'Sommaire'!A1", "Retour sommaire")</f>
        <v>Retour sommaire</v>
      </c>
      <c r="J1" s="30"/>
      <c r="K1" s="30"/>
    </row>
    <row r="2" spans="1:11" x14ac:dyDescent="0.25">
      <c r="I2" s="30"/>
      <c r="J2" s="30"/>
      <c r="K2" s="30"/>
    </row>
    <row r="3" spans="1:11" ht="42.75" x14ac:dyDescent="0.25">
      <c r="A3" s="2" t="s">
        <v>0</v>
      </c>
      <c r="B3" s="2" t="s">
        <v>441</v>
      </c>
      <c r="C3" s="2" t="s">
        <v>218</v>
      </c>
      <c r="D3" s="2" t="s">
        <v>219</v>
      </c>
      <c r="E3" s="2" t="s">
        <v>2</v>
      </c>
      <c r="F3" s="2" t="s">
        <v>3</v>
      </c>
      <c r="G3" s="2" t="s">
        <v>220</v>
      </c>
    </row>
    <row r="4" spans="1:11" ht="42.75" x14ac:dyDescent="0.25">
      <c r="A4" s="25" t="s">
        <v>38</v>
      </c>
      <c r="B4" s="25" t="s">
        <v>38</v>
      </c>
      <c r="C4" s="25" t="s">
        <v>38</v>
      </c>
      <c r="D4" s="25" t="s">
        <v>6</v>
      </c>
      <c r="E4" s="25" t="s">
        <v>53</v>
      </c>
      <c r="F4" s="25" t="s">
        <v>8</v>
      </c>
      <c r="G4" s="25" t="s">
        <v>255</v>
      </c>
    </row>
    <row r="5" spans="1:11" ht="28.5" x14ac:dyDescent="0.25">
      <c r="A5" s="33" t="s">
        <v>16</v>
      </c>
      <c r="B5" s="12" t="s">
        <v>152</v>
      </c>
      <c r="C5" s="12" t="s">
        <v>442</v>
      </c>
      <c r="D5" s="4">
        <v>8</v>
      </c>
      <c r="E5" s="4">
        <v>307.089</v>
      </c>
      <c r="F5" s="4">
        <v>1657.395</v>
      </c>
      <c r="G5" s="6">
        <v>5.4</v>
      </c>
    </row>
    <row r="6" spans="1:11" ht="28.5" x14ac:dyDescent="0.25">
      <c r="A6" s="33" t="s">
        <v>16</v>
      </c>
      <c r="B6" s="12" t="s">
        <v>152</v>
      </c>
      <c r="C6" s="12" t="s">
        <v>223</v>
      </c>
      <c r="D6" s="4">
        <v>46</v>
      </c>
      <c r="E6" s="4">
        <v>3187.694</v>
      </c>
      <c r="F6" s="4">
        <v>20131.862000000001</v>
      </c>
      <c r="G6" s="6">
        <v>6.32</v>
      </c>
    </row>
    <row r="7" spans="1:11" ht="28.5" x14ac:dyDescent="0.25">
      <c r="A7" s="33" t="s">
        <v>16</v>
      </c>
      <c r="B7" s="12" t="s">
        <v>153</v>
      </c>
      <c r="C7" s="12" t="s">
        <v>442</v>
      </c>
      <c r="D7" s="4">
        <v>6</v>
      </c>
      <c r="E7" s="4">
        <v>129</v>
      </c>
      <c r="F7" s="4">
        <v>430</v>
      </c>
      <c r="G7" s="6">
        <v>3.33</v>
      </c>
    </row>
    <row r="8" spans="1:11" ht="28.5" x14ac:dyDescent="0.25">
      <c r="A8" s="33" t="s">
        <v>16</v>
      </c>
      <c r="B8" s="12" t="s">
        <v>153</v>
      </c>
      <c r="C8" s="12" t="s">
        <v>223</v>
      </c>
      <c r="D8" s="4">
        <v>21</v>
      </c>
      <c r="E8" s="4">
        <v>652.32299999999998</v>
      </c>
      <c r="F8" s="4">
        <v>4856.5550000000003</v>
      </c>
      <c r="G8" s="6">
        <v>7.45</v>
      </c>
    </row>
    <row r="9" spans="1:11" ht="28.5" x14ac:dyDescent="0.25">
      <c r="A9" s="33" t="s">
        <v>16</v>
      </c>
      <c r="B9" s="12" t="s">
        <v>443</v>
      </c>
      <c r="C9" s="12" t="s">
        <v>442</v>
      </c>
      <c r="D9" s="4">
        <v>10</v>
      </c>
      <c r="E9" s="4">
        <v>309.02999999999997</v>
      </c>
      <c r="F9" s="4">
        <v>1473.4870000000001</v>
      </c>
      <c r="G9" s="6">
        <v>4.7699999999999996</v>
      </c>
    </row>
    <row r="10" spans="1:11" ht="28.5" x14ac:dyDescent="0.25">
      <c r="A10" s="33" t="s">
        <v>16</v>
      </c>
      <c r="B10" s="12" t="s">
        <v>443</v>
      </c>
      <c r="C10" s="12" t="s">
        <v>223</v>
      </c>
      <c r="D10" s="4">
        <v>51</v>
      </c>
      <c r="E10" s="4">
        <v>8013.7979999999998</v>
      </c>
      <c r="F10" s="4">
        <v>30574.218809349899</v>
      </c>
      <c r="G10" s="6">
        <v>3.82</v>
      </c>
    </row>
    <row r="11" spans="1:11" ht="28.5" x14ac:dyDescent="0.25">
      <c r="A11" s="33" t="s">
        <v>16</v>
      </c>
      <c r="B11" s="12" t="s">
        <v>155</v>
      </c>
      <c r="C11" s="12" t="s">
        <v>223</v>
      </c>
      <c r="D11" s="4">
        <v>6</v>
      </c>
      <c r="E11" s="4">
        <v>24.84</v>
      </c>
      <c r="F11" s="4">
        <v>308.45600000000002</v>
      </c>
      <c r="G11" s="6">
        <v>12.42</v>
      </c>
    </row>
    <row r="12" spans="1:11" ht="28.5" x14ac:dyDescent="0.25">
      <c r="A12" s="33" t="s">
        <v>16</v>
      </c>
      <c r="B12" s="12" t="s">
        <v>157</v>
      </c>
      <c r="C12" s="12" t="s">
        <v>442</v>
      </c>
      <c r="D12" s="4" t="s">
        <v>65</v>
      </c>
      <c r="E12" s="4" t="s">
        <v>65</v>
      </c>
      <c r="F12" s="4" t="s">
        <v>65</v>
      </c>
      <c r="G12" s="6" t="s">
        <v>65</v>
      </c>
    </row>
    <row r="13" spans="1:11" x14ac:dyDescent="0.25">
      <c r="A13" s="33" t="s">
        <v>16</v>
      </c>
      <c r="B13" s="12" t="s">
        <v>157</v>
      </c>
      <c r="C13" s="12" t="s">
        <v>223</v>
      </c>
      <c r="D13" s="4">
        <v>34</v>
      </c>
      <c r="E13" s="4">
        <v>1074.8430000000001</v>
      </c>
      <c r="F13" s="4">
        <v>6790.0919999999996</v>
      </c>
      <c r="G13" s="6">
        <v>6.32</v>
      </c>
    </row>
    <row r="14" spans="1:11" ht="28.5" x14ac:dyDescent="0.25">
      <c r="A14" s="33" t="s">
        <v>16</v>
      </c>
      <c r="B14" s="12" t="s">
        <v>159</v>
      </c>
      <c r="C14" s="12" t="s">
        <v>442</v>
      </c>
      <c r="D14" s="4">
        <v>5</v>
      </c>
      <c r="E14" s="4">
        <v>123.773</v>
      </c>
      <c r="F14" s="4">
        <v>133.56200000000001</v>
      </c>
      <c r="G14" s="6">
        <v>1.08</v>
      </c>
    </row>
    <row r="15" spans="1:11" x14ac:dyDescent="0.25">
      <c r="A15" s="33" t="s">
        <v>16</v>
      </c>
      <c r="B15" s="12" t="s">
        <v>159</v>
      </c>
      <c r="C15" s="12" t="s">
        <v>223</v>
      </c>
      <c r="D15" s="4">
        <v>26</v>
      </c>
      <c r="E15" s="4">
        <v>8490.19</v>
      </c>
      <c r="F15" s="4">
        <v>30320.346000000001</v>
      </c>
      <c r="G15" s="6">
        <v>3.57</v>
      </c>
    </row>
    <row r="16" spans="1:11" ht="28.5" x14ac:dyDescent="0.25">
      <c r="A16" s="33" t="s">
        <v>16</v>
      </c>
      <c r="B16" s="12" t="s">
        <v>163</v>
      </c>
      <c r="C16" s="12" t="s">
        <v>442</v>
      </c>
      <c r="D16" s="4">
        <v>10</v>
      </c>
      <c r="E16" s="4">
        <v>678.74199999999996</v>
      </c>
      <c r="F16" s="4">
        <v>2093.837</v>
      </c>
      <c r="G16" s="6">
        <v>3.08</v>
      </c>
    </row>
    <row r="17" spans="1:7" x14ac:dyDescent="0.25">
      <c r="A17" s="33" t="s">
        <v>16</v>
      </c>
      <c r="B17" s="12" t="s">
        <v>163</v>
      </c>
      <c r="C17" s="12" t="s">
        <v>223</v>
      </c>
      <c r="D17" s="4">
        <v>63</v>
      </c>
      <c r="E17" s="4">
        <v>7932.5870000000004</v>
      </c>
      <c r="F17" s="4">
        <v>34821.318098137403</v>
      </c>
      <c r="G17" s="6">
        <v>4.3899999999999997</v>
      </c>
    </row>
    <row r="18" spans="1:7" ht="28.5" x14ac:dyDescent="0.25">
      <c r="A18" s="33" t="s">
        <v>16</v>
      </c>
      <c r="B18" s="12" t="s">
        <v>164</v>
      </c>
      <c r="C18" s="12" t="s">
        <v>442</v>
      </c>
      <c r="D18" s="4">
        <v>6</v>
      </c>
      <c r="E18" s="4">
        <v>70.075000000000003</v>
      </c>
      <c r="F18" s="4">
        <v>470.49900000000002</v>
      </c>
      <c r="G18" s="6">
        <v>6.71</v>
      </c>
    </row>
    <row r="19" spans="1:7" x14ac:dyDescent="0.25">
      <c r="A19" s="33" t="s">
        <v>16</v>
      </c>
      <c r="B19" s="12" t="s">
        <v>164</v>
      </c>
      <c r="C19" s="12" t="s">
        <v>223</v>
      </c>
      <c r="D19" s="4">
        <v>39</v>
      </c>
      <c r="E19" s="4">
        <v>2623.8885906159398</v>
      </c>
      <c r="F19" s="4">
        <v>13309.3</v>
      </c>
      <c r="G19" s="6">
        <v>5.07</v>
      </c>
    </row>
    <row r="20" spans="1:7" x14ac:dyDescent="0.25">
      <c r="A20" s="33" t="s">
        <v>16</v>
      </c>
      <c r="B20" s="12" t="s">
        <v>147</v>
      </c>
      <c r="C20" s="12" t="s">
        <v>223</v>
      </c>
      <c r="D20" s="4">
        <v>5</v>
      </c>
      <c r="E20" s="4">
        <v>6.38</v>
      </c>
      <c r="F20" s="4">
        <v>44.305</v>
      </c>
      <c r="G20" s="6">
        <v>6.94</v>
      </c>
    </row>
    <row r="21" spans="1:7" ht="42.75" x14ac:dyDescent="0.25">
      <c r="A21" s="33" t="s">
        <v>16</v>
      </c>
      <c r="B21" s="12" t="s">
        <v>444</v>
      </c>
      <c r="C21" s="12" t="s">
        <v>442</v>
      </c>
      <c r="D21" s="4" t="s">
        <v>65</v>
      </c>
      <c r="E21" s="4" t="s">
        <v>65</v>
      </c>
      <c r="F21" s="4" t="s">
        <v>65</v>
      </c>
      <c r="G21" s="6" t="s">
        <v>65</v>
      </c>
    </row>
    <row r="22" spans="1:7" ht="42.75" x14ac:dyDescent="0.25">
      <c r="A22" s="33" t="s">
        <v>16</v>
      </c>
      <c r="B22" s="12" t="s">
        <v>444</v>
      </c>
      <c r="C22" s="12" t="s">
        <v>223</v>
      </c>
      <c r="D22" s="4">
        <v>12</v>
      </c>
      <c r="E22" s="4">
        <v>198.697</v>
      </c>
      <c r="F22" s="4">
        <v>1445.567</v>
      </c>
      <c r="G22" s="6">
        <v>7.28</v>
      </c>
    </row>
    <row r="23" spans="1:7" x14ac:dyDescent="0.25">
      <c r="A23" s="33" t="s">
        <v>16</v>
      </c>
      <c r="B23" s="12" t="s">
        <v>166</v>
      </c>
      <c r="C23" s="12" t="s">
        <v>223</v>
      </c>
      <c r="D23" s="4">
        <v>4</v>
      </c>
      <c r="E23" s="4">
        <v>104.363</v>
      </c>
      <c r="F23" s="4">
        <v>711.93899999999996</v>
      </c>
      <c r="G23" s="6">
        <v>6.82</v>
      </c>
    </row>
    <row r="24" spans="1:7" ht="28.5" x14ac:dyDescent="0.25">
      <c r="A24" s="33" t="s">
        <v>17</v>
      </c>
      <c r="B24" s="12" t="s">
        <v>152</v>
      </c>
      <c r="C24" s="12" t="s">
        <v>223</v>
      </c>
      <c r="D24" s="4">
        <v>5</v>
      </c>
      <c r="E24" s="4">
        <v>0.23100000000000001</v>
      </c>
      <c r="F24" s="4">
        <v>14.523</v>
      </c>
      <c r="G24" s="6">
        <v>62.87</v>
      </c>
    </row>
    <row r="25" spans="1:7" ht="28.5" x14ac:dyDescent="0.25">
      <c r="A25" s="33" t="s">
        <v>17</v>
      </c>
      <c r="B25" s="12" t="s">
        <v>153</v>
      </c>
      <c r="C25" s="12" t="s">
        <v>223</v>
      </c>
      <c r="D25" s="4">
        <v>6</v>
      </c>
      <c r="E25" s="4">
        <v>0.56899999999999995</v>
      </c>
      <c r="F25" s="4">
        <v>22.686</v>
      </c>
      <c r="G25" s="6">
        <v>39.869999999999997</v>
      </c>
    </row>
    <row r="26" spans="1:7" ht="28.5" x14ac:dyDescent="0.25">
      <c r="A26" s="33" t="s">
        <v>17</v>
      </c>
      <c r="B26" s="12" t="s">
        <v>443</v>
      </c>
      <c r="C26" s="12" t="s">
        <v>223</v>
      </c>
      <c r="D26" s="4">
        <v>6</v>
      </c>
      <c r="E26" s="4">
        <v>21.285</v>
      </c>
      <c r="F26" s="4">
        <v>474.69400000000002</v>
      </c>
      <c r="G26" s="6">
        <v>22.3</v>
      </c>
    </row>
    <row r="27" spans="1:7" x14ac:dyDescent="0.25">
      <c r="A27" s="33" t="s">
        <v>17</v>
      </c>
      <c r="B27" s="12" t="s">
        <v>157</v>
      </c>
      <c r="C27" s="12" t="s">
        <v>223</v>
      </c>
      <c r="D27" s="4" t="s">
        <v>65</v>
      </c>
      <c r="E27" s="4" t="s">
        <v>65</v>
      </c>
      <c r="F27" s="4" t="s">
        <v>65</v>
      </c>
      <c r="G27" s="6" t="s">
        <v>65</v>
      </c>
    </row>
    <row r="28" spans="1:7" x14ac:dyDescent="0.25">
      <c r="A28" s="33" t="s">
        <v>17</v>
      </c>
      <c r="B28" s="12" t="s">
        <v>159</v>
      </c>
      <c r="C28" s="12" t="s">
        <v>223</v>
      </c>
      <c r="D28" s="4" t="s">
        <v>65</v>
      </c>
      <c r="E28" s="4" t="s">
        <v>65</v>
      </c>
      <c r="F28" s="4" t="s">
        <v>65</v>
      </c>
      <c r="G28" s="6" t="s">
        <v>65</v>
      </c>
    </row>
    <row r="29" spans="1:7" x14ac:dyDescent="0.25">
      <c r="A29" s="33" t="s">
        <v>17</v>
      </c>
      <c r="B29" s="12" t="s">
        <v>163</v>
      </c>
      <c r="C29" s="12" t="s">
        <v>223</v>
      </c>
      <c r="D29" s="4">
        <v>22</v>
      </c>
      <c r="E29" s="4">
        <v>42.866799999999998</v>
      </c>
      <c r="F29" s="4">
        <v>1193.347</v>
      </c>
      <c r="G29" s="6">
        <v>27.84</v>
      </c>
    </row>
    <row r="30" spans="1:7" x14ac:dyDescent="0.25">
      <c r="A30" s="33" t="s">
        <v>17</v>
      </c>
      <c r="B30" s="12" t="s">
        <v>164</v>
      </c>
      <c r="C30" s="12" t="s">
        <v>223</v>
      </c>
      <c r="D30" s="4" t="s">
        <v>65</v>
      </c>
      <c r="E30" s="4" t="s">
        <v>65</v>
      </c>
      <c r="F30" s="4" t="s">
        <v>65</v>
      </c>
      <c r="G30" s="6" t="s">
        <v>65</v>
      </c>
    </row>
    <row r="31" spans="1:7" ht="28.5" x14ac:dyDescent="0.25">
      <c r="A31" s="33" t="s">
        <v>18</v>
      </c>
      <c r="B31" s="12" t="s">
        <v>152</v>
      </c>
      <c r="C31" s="12" t="s">
        <v>223</v>
      </c>
      <c r="D31" s="4">
        <v>3</v>
      </c>
      <c r="E31" s="4">
        <v>0.6</v>
      </c>
      <c r="F31" s="4">
        <v>6</v>
      </c>
      <c r="G31" s="6">
        <v>10</v>
      </c>
    </row>
    <row r="32" spans="1:7" ht="28.5" x14ac:dyDescent="0.25">
      <c r="A32" s="33" t="s">
        <v>18</v>
      </c>
      <c r="B32" s="12" t="s">
        <v>153</v>
      </c>
      <c r="C32" s="12" t="s">
        <v>223</v>
      </c>
      <c r="D32" s="4" t="s">
        <v>65</v>
      </c>
      <c r="E32" s="4" t="s">
        <v>65</v>
      </c>
      <c r="F32" s="4" t="s">
        <v>65</v>
      </c>
      <c r="G32" s="6" t="s">
        <v>65</v>
      </c>
    </row>
    <row r="33" spans="1:7" ht="28.5" x14ac:dyDescent="0.25">
      <c r="A33" s="33" t="s">
        <v>18</v>
      </c>
      <c r="B33" s="12" t="s">
        <v>443</v>
      </c>
      <c r="C33" s="12" t="s">
        <v>223</v>
      </c>
      <c r="D33" s="4" t="s">
        <v>65</v>
      </c>
      <c r="E33" s="4" t="s">
        <v>65</v>
      </c>
      <c r="F33" s="4" t="s">
        <v>65</v>
      </c>
      <c r="G33" s="6" t="s">
        <v>65</v>
      </c>
    </row>
    <row r="34" spans="1:7" ht="28.5" x14ac:dyDescent="0.25">
      <c r="A34" s="33" t="s">
        <v>18</v>
      </c>
      <c r="B34" s="12" t="s">
        <v>155</v>
      </c>
      <c r="C34" s="12" t="s">
        <v>223</v>
      </c>
      <c r="D34" s="4" t="s">
        <v>65</v>
      </c>
      <c r="E34" s="4" t="s">
        <v>65</v>
      </c>
      <c r="F34" s="4" t="s">
        <v>65</v>
      </c>
      <c r="G34" s="6" t="s">
        <v>65</v>
      </c>
    </row>
    <row r="35" spans="1:7" ht="28.5" x14ac:dyDescent="0.25">
      <c r="A35" s="33" t="s">
        <v>18</v>
      </c>
      <c r="B35" s="12" t="s">
        <v>157</v>
      </c>
      <c r="C35" s="12" t="s">
        <v>442</v>
      </c>
      <c r="D35" s="4" t="s">
        <v>65</v>
      </c>
      <c r="E35" s="4" t="s">
        <v>65</v>
      </c>
      <c r="F35" s="4" t="s">
        <v>65</v>
      </c>
      <c r="G35" s="6" t="s">
        <v>65</v>
      </c>
    </row>
    <row r="36" spans="1:7" x14ac:dyDescent="0.25">
      <c r="A36" s="33" t="s">
        <v>18</v>
      </c>
      <c r="B36" s="12" t="s">
        <v>157</v>
      </c>
      <c r="C36" s="12" t="s">
        <v>223</v>
      </c>
      <c r="D36" s="4" t="s">
        <v>65</v>
      </c>
      <c r="E36" s="4" t="s">
        <v>65</v>
      </c>
      <c r="F36" s="4" t="s">
        <v>65</v>
      </c>
      <c r="G36" s="6" t="s">
        <v>65</v>
      </c>
    </row>
    <row r="37" spans="1:7" x14ac:dyDescent="0.25">
      <c r="A37" s="33" t="s">
        <v>18</v>
      </c>
      <c r="B37" s="12" t="s">
        <v>161</v>
      </c>
      <c r="C37" s="12" t="s">
        <v>223</v>
      </c>
      <c r="D37" s="4" t="s">
        <v>65</v>
      </c>
      <c r="E37" s="4" t="s">
        <v>65</v>
      </c>
      <c r="F37" s="4" t="s">
        <v>65</v>
      </c>
      <c r="G37" s="6" t="s">
        <v>65</v>
      </c>
    </row>
    <row r="38" spans="1:7" x14ac:dyDescent="0.25">
      <c r="A38" s="33" t="s">
        <v>18</v>
      </c>
      <c r="B38" s="12" t="s">
        <v>163</v>
      </c>
      <c r="C38" s="12" t="s">
        <v>223</v>
      </c>
      <c r="D38" s="4">
        <v>7</v>
      </c>
      <c r="E38" s="4">
        <v>255.94200000000001</v>
      </c>
      <c r="F38" s="4">
        <v>911.15700000000004</v>
      </c>
      <c r="G38" s="6">
        <v>3.56</v>
      </c>
    </row>
    <row r="39" spans="1:7" ht="28.5" x14ac:dyDescent="0.25">
      <c r="A39" s="33" t="s">
        <v>18</v>
      </c>
      <c r="B39" s="12" t="s">
        <v>164</v>
      </c>
      <c r="C39" s="12" t="s">
        <v>442</v>
      </c>
      <c r="D39" s="4" t="s">
        <v>65</v>
      </c>
      <c r="E39" s="4" t="s">
        <v>65</v>
      </c>
      <c r="F39" s="4" t="s">
        <v>65</v>
      </c>
      <c r="G39" s="6" t="s">
        <v>65</v>
      </c>
    </row>
    <row r="40" spans="1:7" x14ac:dyDescent="0.25">
      <c r="A40" s="33" t="s">
        <v>18</v>
      </c>
      <c r="B40" s="12" t="s">
        <v>164</v>
      </c>
      <c r="C40" s="12" t="s">
        <v>223</v>
      </c>
      <c r="D40" s="4" t="s">
        <v>65</v>
      </c>
      <c r="E40" s="4" t="s">
        <v>65</v>
      </c>
      <c r="F40" s="4" t="s">
        <v>65</v>
      </c>
      <c r="G40" s="6" t="s">
        <v>65</v>
      </c>
    </row>
    <row r="41" spans="1:7" x14ac:dyDescent="0.25">
      <c r="A41" s="33" t="s">
        <v>18</v>
      </c>
      <c r="B41" s="12" t="s">
        <v>147</v>
      </c>
      <c r="C41" s="12" t="s">
        <v>223</v>
      </c>
      <c r="D41" s="4">
        <v>4</v>
      </c>
      <c r="E41" s="4">
        <v>3.64</v>
      </c>
      <c r="F41" s="4">
        <v>72.25</v>
      </c>
      <c r="G41" s="6">
        <v>19.850000000000001</v>
      </c>
    </row>
    <row r="42" spans="1:7" ht="42.75" x14ac:dyDescent="0.25">
      <c r="A42" s="33" t="s">
        <v>18</v>
      </c>
      <c r="B42" s="12" t="s">
        <v>444</v>
      </c>
      <c r="C42" s="12" t="s">
        <v>442</v>
      </c>
      <c r="D42" s="4" t="s">
        <v>65</v>
      </c>
      <c r="E42" s="4" t="s">
        <v>65</v>
      </c>
      <c r="F42" s="4" t="s">
        <v>65</v>
      </c>
      <c r="G42" s="6" t="s">
        <v>65</v>
      </c>
    </row>
    <row r="43" spans="1:7" ht="42.75" x14ac:dyDescent="0.25">
      <c r="A43" s="33" t="s">
        <v>18</v>
      </c>
      <c r="B43" s="12" t="s">
        <v>444</v>
      </c>
      <c r="C43" s="12" t="s">
        <v>223</v>
      </c>
      <c r="D43" s="4" t="s">
        <v>65</v>
      </c>
      <c r="E43" s="4" t="s">
        <v>65</v>
      </c>
      <c r="F43" s="4" t="s">
        <v>65</v>
      </c>
      <c r="G43" s="6" t="s">
        <v>65</v>
      </c>
    </row>
    <row r="44" spans="1:7" ht="28.5" x14ac:dyDescent="0.25">
      <c r="A44" s="33" t="s">
        <v>19</v>
      </c>
      <c r="B44" s="12" t="s">
        <v>155</v>
      </c>
      <c r="C44" s="12" t="s">
        <v>223</v>
      </c>
      <c r="D44" s="4" t="s">
        <v>65</v>
      </c>
      <c r="E44" s="4" t="s">
        <v>65</v>
      </c>
      <c r="F44" s="4" t="s">
        <v>65</v>
      </c>
      <c r="G44" s="6" t="s">
        <v>65</v>
      </c>
    </row>
    <row r="45" spans="1:7" x14ac:dyDescent="0.25">
      <c r="A45" s="33" t="s">
        <v>19</v>
      </c>
      <c r="B45" s="12" t="s">
        <v>163</v>
      </c>
      <c r="C45" s="12" t="s">
        <v>223</v>
      </c>
      <c r="D45" s="4" t="s">
        <v>65</v>
      </c>
      <c r="E45" s="4" t="s">
        <v>65</v>
      </c>
      <c r="F45" s="4" t="s">
        <v>65</v>
      </c>
      <c r="G45" s="6" t="s">
        <v>65</v>
      </c>
    </row>
    <row r="46" spans="1:7" ht="28.5" x14ac:dyDescent="0.25">
      <c r="A46" s="33" t="s">
        <v>20</v>
      </c>
      <c r="B46" s="12" t="s">
        <v>152</v>
      </c>
      <c r="C46" s="12" t="s">
        <v>223</v>
      </c>
      <c r="D46" s="4">
        <v>53</v>
      </c>
      <c r="E46" s="4">
        <v>1150.7429999999999</v>
      </c>
      <c r="F46" s="4">
        <v>3975.0129999999999</v>
      </c>
      <c r="G46" s="6">
        <v>3.45</v>
      </c>
    </row>
    <row r="47" spans="1:7" ht="28.5" x14ac:dyDescent="0.25">
      <c r="A47" s="33" t="s">
        <v>20</v>
      </c>
      <c r="B47" s="12" t="s">
        <v>153</v>
      </c>
      <c r="C47" s="12" t="s">
        <v>223</v>
      </c>
      <c r="D47" s="4">
        <v>13</v>
      </c>
      <c r="E47" s="4">
        <v>194.69900000000001</v>
      </c>
      <c r="F47" s="4">
        <v>1458.998</v>
      </c>
      <c r="G47" s="6">
        <v>7.49</v>
      </c>
    </row>
    <row r="48" spans="1:7" ht="28.5" x14ac:dyDescent="0.25">
      <c r="A48" s="33" t="s">
        <v>20</v>
      </c>
      <c r="B48" s="12" t="s">
        <v>443</v>
      </c>
      <c r="C48" s="12" t="s">
        <v>223</v>
      </c>
      <c r="D48" s="4">
        <v>3</v>
      </c>
      <c r="E48" s="4">
        <v>12.4</v>
      </c>
      <c r="F48" s="4">
        <v>143</v>
      </c>
      <c r="G48" s="6">
        <v>11.53</v>
      </c>
    </row>
    <row r="49" spans="1:7" ht="28.5" x14ac:dyDescent="0.25">
      <c r="A49" s="33" t="s">
        <v>20</v>
      </c>
      <c r="B49" s="12" t="s">
        <v>155</v>
      </c>
      <c r="C49" s="12" t="s">
        <v>223</v>
      </c>
      <c r="D49" s="4">
        <v>33</v>
      </c>
      <c r="E49" s="4">
        <v>823.476</v>
      </c>
      <c r="F49" s="4">
        <v>3448.3780000000002</v>
      </c>
      <c r="G49" s="6">
        <v>4.1900000000000004</v>
      </c>
    </row>
    <row r="50" spans="1:7" x14ac:dyDescent="0.25">
      <c r="A50" s="33" t="s">
        <v>20</v>
      </c>
      <c r="B50" s="12" t="s">
        <v>157</v>
      </c>
      <c r="C50" s="12" t="s">
        <v>223</v>
      </c>
      <c r="D50" s="4">
        <v>30</v>
      </c>
      <c r="E50" s="4">
        <v>289.68900000000002</v>
      </c>
      <c r="F50" s="4">
        <v>1482.896</v>
      </c>
      <c r="G50" s="6">
        <v>5.12</v>
      </c>
    </row>
    <row r="51" spans="1:7" x14ac:dyDescent="0.25">
      <c r="A51" s="33" t="s">
        <v>20</v>
      </c>
      <c r="B51" s="12" t="s">
        <v>445</v>
      </c>
      <c r="C51" s="12" t="s">
        <v>223</v>
      </c>
      <c r="D51" s="4" t="s">
        <v>65</v>
      </c>
      <c r="E51" s="4" t="s">
        <v>65</v>
      </c>
      <c r="F51" s="4" t="s">
        <v>65</v>
      </c>
      <c r="G51" s="6" t="s">
        <v>65</v>
      </c>
    </row>
    <row r="52" spans="1:7" x14ac:dyDescent="0.25">
      <c r="A52" s="33" t="s">
        <v>20</v>
      </c>
      <c r="B52" s="12" t="s">
        <v>446</v>
      </c>
      <c r="C52" s="12" t="s">
        <v>223</v>
      </c>
      <c r="D52" s="4">
        <v>10</v>
      </c>
      <c r="E52" s="4">
        <v>79.3</v>
      </c>
      <c r="F52" s="4">
        <v>225.8</v>
      </c>
      <c r="G52" s="6">
        <v>2.85</v>
      </c>
    </row>
    <row r="53" spans="1:7" x14ac:dyDescent="0.25">
      <c r="A53" s="33" t="s">
        <v>20</v>
      </c>
      <c r="B53" s="12" t="s">
        <v>159</v>
      </c>
      <c r="C53" s="12" t="s">
        <v>223</v>
      </c>
      <c r="D53" s="4" t="s">
        <v>65</v>
      </c>
      <c r="E53" s="4" t="s">
        <v>65</v>
      </c>
      <c r="F53" s="4" t="s">
        <v>65</v>
      </c>
      <c r="G53" s="6" t="s">
        <v>65</v>
      </c>
    </row>
    <row r="54" spans="1:7" x14ac:dyDescent="0.25">
      <c r="A54" s="33" t="s">
        <v>20</v>
      </c>
      <c r="B54" s="12" t="s">
        <v>163</v>
      </c>
      <c r="C54" s="12" t="s">
        <v>223</v>
      </c>
      <c r="D54" s="4">
        <v>25</v>
      </c>
      <c r="E54" s="4">
        <v>146.792</v>
      </c>
      <c r="F54" s="4">
        <v>1146.7070000000001</v>
      </c>
      <c r="G54" s="6">
        <v>7.81</v>
      </c>
    </row>
    <row r="55" spans="1:7" x14ac:dyDescent="0.25">
      <c r="A55" s="33" t="s">
        <v>20</v>
      </c>
      <c r="B55" s="12" t="s">
        <v>164</v>
      </c>
      <c r="C55" s="12" t="s">
        <v>223</v>
      </c>
      <c r="D55" s="4">
        <v>14</v>
      </c>
      <c r="E55" s="4">
        <v>37.936999999999998</v>
      </c>
      <c r="F55" s="4">
        <v>336.86799999999999</v>
      </c>
      <c r="G55" s="6">
        <v>8.8800000000000008</v>
      </c>
    </row>
    <row r="56" spans="1:7" x14ac:dyDescent="0.25">
      <c r="A56" s="33" t="s">
        <v>20</v>
      </c>
      <c r="B56" s="12" t="s">
        <v>147</v>
      </c>
      <c r="C56" s="12" t="s">
        <v>223</v>
      </c>
      <c r="D56" s="4">
        <v>8</v>
      </c>
      <c r="E56" s="4">
        <v>65</v>
      </c>
      <c r="F56" s="4">
        <v>502.43599999999998</v>
      </c>
      <c r="G56" s="6">
        <v>7.73</v>
      </c>
    </row>
    <row r="57" spans="1:7" ht="42.75" x14ac:dyDescent="0.25">
      <c r="A57" s="33" t="s">
        <v>20</v>
      </c>
      <c r="B57" s="12" t="s">
        <v>444</v>
      </c>
      <c r="C57" s="12" t="s">
        <v>223</v>
      </c>
      <c r="D57" s="4">
        <v>3</v>
      </c>
      <c r="E57" s="4">
        <v>6.758</v>
      </c>
      <c r="F57" s="4">
        <v>70.400999999999996</v>
      </c>
      <c r="G57" s="6">
        <v>10.42</v>
      </c>
    </row>
    <row r="58" spans="1:7" x14ac:dyDescent="0.25">
      <c r="A58" s="33" t="s">
        <v>20</v>
      </c>
      <c r="B58" s="12"/>
      <c r="C58" s="12" t="s">
        <v>223</v>
      </c>
      <c r="D58" s="4" t="s">
        <v>65</v>
      </c>
      <c r="E58" s="4" t="s">
        <v>65</v>
      </c>
      <c r="F58" s="4" t="s">
        <v>65</v>
      </c>
      <c r="G58" s="6" t="s">
        <v>65</v>
      </c>
    </row>
    <row r="59" spans="1:7" ht="28.5" x14ac:dyDescent="0.25">
      <c r="A59" s="33" t="s">
        <v>22</v>
      </c>
      <c r="B59" s="12" t="s">
        <v>443</v>
      </c>
      <c r="C59" s="12" t="s">
        <v>442</v>
      </c>
      <c r="D59" s="4" t="s">
        <v>65</v>
      </c>
      <c r="E59" s="4" t="s">
        <v>65</v>
      </c>
      <c r="F59" s="4" t="s">
        <v>65</v>
      </c>
      <c r="G59" s="6" t="s">
        <v>65</v>
      </c>
    </row>
    <row r="60" spans="1:7" ht="28.5" x14ac:dyDescent="0.25">
      <c r="A60" s="33" t="s">
        <v>22</v>
      </c>
      <c r="B60" s="12" t="s">
        <v>443</v>
      </c>
      <c r="C60" s="12" t="s">
        <v>223</v>
      </c>
      <c r="D60" s="4">
        <v>5</v>
      </c>
      <c r="E60" s="4">
        <v>236.82599999999999</v>
      </c>
      <c r="F60" s="4">
        <v>2126.5079999999998</v>
      </c>
      <c r="G60" s="6">
        <v>8.98</v>
      </c>
    </row>
    <row r="61" spans="1:7" x14ac:dyDescent="0.25">
      <c r="A61" s="33" t="s">
        <v>22</v>
      </c>
      <c r="B61" s="12" t="s">
        <v>445</v>
      </c>
      <c r="C61" s="12" t="s">
        <v>223</v>
      </c>
      <c r="D61" s="4" t="s">
        <v>65</v>
      </c>
      <c r="E61" s="4" t="s">
        <v>65</v>
      </c>
      <c r="F61" s="4" t="s">
        <v>65</v>
      </c>
      <c r="G61" s="6" t="s">
        <v>65</v>
      </c>
    </row>
    <row r="62" spans="1:7" x14ac:dyDescent="0.25">
      <c r="A62" s="33" t="s">
        <v>22</v>
      </c>
      <c r="B62" s="12" t="s">
        <v>159</v>
      </c>
      <c r="C62" s="12" t="s">
        <v>223</v>
      </c>
      <c r="D62" s="4" t="s">
        <v>65</v>
      </c>
      <c r="E62" s="4" t="s">
        <v>65</v>
      </c>
      <c r="F62" s="4" t="s">
        <v>65</v>
      </c>
      <c r="G62" s="6" t="s">
        <v>65</v>
      </c>
    </row>
    <row r="63" spans="1:7" x14ac:dyDescent="0.25">
      <c r="A63" s="33" t="s">
        <v>22</v>
      </c>
      <c r="B63" s="12" t="s">
        <v>161</v>
      </c>
      <c r="C63" s="12" t="s">
        <v>223</v>
      </c>
      <c r="D63" s="4">
        <v>3</v>
      </c>
      <c r="E63" s="4">
        <v>10.8</v>
      </c>
      <c r="F63" s="4">
        <v>122</v>
      </c>
      <c r="G63" s="6">
        <v>11.3</v>
      </c>
    </row>
    <row r="64" spans="1:7" ht="42.75" x14ac:dyDescent="0.25">
      <c r="A64" s="12" t="s">
        <v>22</v>
      </c>
      <c r="B64" s="12" t="s">
        <v>163</v>
      </c>
      <c r="C64" s="12" t="s">
        <v>442</v>
      </c>
      <c r="D64" s="4" t="s">
        <v>65</v>
      </c>
      <c r="E64" s="4" t="s">
        <v>65</v>
      </c>
      <c r="F64" s="4" t="s">
        <v>65</v>
      </c>
      <c r="G64" s="6" t="s">
        <v>65</v>
      </c>
    </row>
    <row r="65" spans="1:7" ht="42.75" x14ac:dyDescent="0.25">
      <c r="A65" s="12" t="s">
        <v>22</v>
      </c>
      <c r="B65" s="12" t="s">
        <v>163</v>
      </c>
      <c r="C65" s="12" t="s">
        <v>223</v>
      </c>
      <c r="D65" s="4" t="s">
        <v>65</v>
      </c>
      <c r="E65" s="4" t="s">
        <v>65</v>
      </c>
      <c r="F65" s="4" t="s">
        <v>65</v>
      </c>
      <c r="G65" s="6" t="s">
        <v>65</v>
      </c>
    </row>
    <row r="66" spans="1:7" ht="42.75" x14ac:dyDescent="0.25">
      <c r="A66" s="12" t="s">
        <v>22</v>
      </c>
      <c r="B66" s="12" t="s">
        <v>164</v>
      </c>
      <c r="C66" s="12" t="s">
        <v>223</v>
      </c>
      <c r="D66" s="4" t="s">
        <v>65</v>
      </c>
      <c r="E66" s="4" t="s">
        <v>65</v>
      </c>
      <c r="F66" s="4" t="s">
        <v>65</v>
      </c>
      <c r="G66" s="6" t="s">
        <v>65</v>
      </c>
    </row>
    <row r="67" spans="1:7" ht="42.75" x14ac:dyDescent="0.25">
      <c r="A67" s="12" t="s">
        <v>22</v>
      </c>
      <c r="B67" s="12" t="s">
        <v>147</v>
      </c>
      <c r="C67" s="12" t="s">
        <v>223</v>
      </c>
      <c r="D67" s="4" t="s">
        <v>65</v>
      </c>
      <c r="E67" s="4" t="s">
        <v>65</v>
      </c>
      <c r="F67" s="4" t="s">
        <v>65</v>
      </c>
      <c r="G67" s="6" t="s">
        <v>65</v>
      </c>
    </row>
    <row r="68" spans="1:7" ht="42.75" x14ac:dyDescent="0.25">
      <c r="A68" s="12" t="s">
        <v>22</v>
      </c>
      <c r="B68" s="12" t="s">
        <v>444</v>
      </c>
      <c r="C68" s="12" t="s">
        <v>442</v>
      </c>
      <c r="D68" s="4" t="s">
        <v>65</v>
      </c>
      <c r="E68" s="4" t="s">
        <v>65</v>
      </c>
      <c r="F68" s="4" t="s">
        <v>65</v>
      </c>
      <c r="G68" s="6" t="s">
        <v>65</v>
      </c>
    </row>
    <row r="69" spans="1:7" ht="42.75" x14ac:dyDescent="0.25">
      <c r="A69" s="13" t="s">
        <v>22</v>
      </c>
      <c r="B69" s="13" t="s">
        <v>444</v>
      </c>
      <c r="C69" s="13" t="s">
        <v>223</v>
      </c>
      <c r="D69" s="15">
        <v>8</v>
      </c>
      <c r="E69" s="15">
        <v>2203.7240000000002</v>
      </c>
      <c r="F69" s="15">
        <v>20922.379000000001</v>
      </c>
      <c r="G69" s="14">
        <v>9.49</v>
      </c>
    </row>
    <row r="71" spans="1:7" ht="195" customHeight="1" x14ac:dyDescent="0.25">
      <c r="A71" s="31" t="s">
        <v>448</v>
      </c>
      <c r="B71" s="30"/>
      <c r="C71" s="30"/>
      <c r="D71" s="30"/>
      <c r="E71" s="30"/>
      <c r="F71" s="30"/>
      <c r="G71" s="30"/>
    </row>
    <row r="72" spans="1:7" x14ac:dyDescent="0.25">
      <c r="A72" s="31" t="s">
        <v>30</v>
      </c>
      <c r="B72" s="30"/>
      <c r="C72" s="30"/>
      <c r="D72" s="30"/>
      <c r="E72" s="30"/>
      <c r="F72" s="30"/>
      <c r="G72" s="30"/>
    </row>
    <row r="73" spans="1:7" x14ac:dyDescent="0.25">
      <c r="A73" s="31" t="s">
        <v>31</v>
      </c>
      <c r="B73" s="30"/>
      <c r="C73" s="30"/>
      <c r="D73" s="30"/>
      <c r="E73" s="30"/>
      <c r="F73" s="30"/>
      <c r="G73" s="30"/>
    </row>
  </sheetData>
  <mergeCells count="11">
    <mergeCell ref="I1:K2"/>
    <mergeCell ref="A1:G1"/>
    <mergeCell ref="A71:G71"/>
    <mergeCell ref="A72:G72"/>
    <mergeCell ref="A73:G73"/>
    <mergeCell ref="A5:A21"/>
    <mergeCell ref="A22:A28"/>
    <mergeCell ref="A29:A42"/>
    <mergeCell ref="A43:A45"/>
    <mergeCell ref="A46:A54"/>
    <mergeCell ref="A55:A63"/>
  </mergeCells>
  <pageMargins left="0.7" right="0.7" top="0.75" bottom="0.75" header="0.3" footer="0.3"/>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heetViews>
  <sheetFormatPr baseColWidth="10" defaultRowHeight="15" x14ac:dyDescent="0.25"/>
  <cols>
    <col min="1" max="2" width="16.7109375" customWidth="1"/>
    <col min="3" max="3" width="12.7109375" customWidth="1"/>
    <col min="4" max="4" width="11.7109375" customWidth="1"/>
    <col min="5" max="6" width="9.7109375" customWidth="1"/>
  </cols>
  <sheetData>
    <row r="1" spans="1:10" ht="15" customHeight="1" x14ac:dyDescent="0.25">
      <c r="A1" s="29" t="s">
        <v>458</v>
      </c>
      <c r="B1" s="30"/>
      <c r="C1" s="30"/>
      <c r="D1" s="30"/>
      <c r="E1" s="30"/>
      <c r="F1" s="30"/>
      <c r="H1" s="32" t="str">
        <f>HYPERLINK("#'Sommaire'!A1", "Retour sommaire")</f>
        <v>Retour sommaire</v>
      </c>
      <c r="I1" s="30"/>
      <c r="J1" s="30"/>
    </row>
    <row r="2" spans="1:10" x14ac:dyDescent="0.25">
      <c r="H2" s="30"/>
      <c r="I2" s="30"/>
      <c r="J2" s="30"/>
    </row>
    <row r="3" spans="1:10" ht="28.5" x14ac:dyDescent="0.25">
      <c r="A3" s="2" t="s">
        <v>0</v>
      </c>
      <c r="B3" s="2" t="s">
        <v>217</v>
      </c>
      <c r="C3" s="2" t="s">
        <v>449</v>
      </c>
      <c r="D3" s="2" t="s">
        <v>450</v>
      </c>
      <c r="E3" s="2" t="s">
        <v>3</v>
      </c>
      <c r="F3" s="2" t="s">
        <v>220</v>
      </c>
    </row>
    <row r="4" spans="1:10" ht="42.75" x14ac:dyDescent="0.25">
      <c r="A4" s="25" t="s">
        <v>38</v>
      </c>
      <c r="B4" s="25" t="s">
        <v>38</v>
      </c>
      <c r="C4" s="25" t="s">
        <v>6</v>
      </c>
      <c r="D4" s="25" t="s">
        <v>451</v>
      </c>
      <c r="E4" s="25" t="s">
        <v>8</v>
      </c>
      <c r="F4" s="25" t="s">
        <v>252</v>
      </c>
    </row>
    <row r="5" spans="1:10" ht="28.5" x14ac:dyDescent="0.25">
      <c r="A5" s="12" t="s">
        <v>452</v>
      </c>
      <c r="B5" s="12" t="s">
        <v>453</v>
      </c>
      <c r="C5" s="4">
        <v>29</v>
      </c>
      <c r="D5" s="6">
        <v>528.631933333333</v>
      </c>
      <c r="E5" s="4">
        <v>7435.5969999999998</v>
      </c>
      <c r="F5" s="6">
        <v>14.065735592464501</v>
      </c>
    </row>
    <row r="6" spans="1:10" ht="42.75" x14ac:dyDescent="0.25">
      <c r="A6" s="12" t="s">
        <v>454</v>
      </c>
      <c r="B6" s="12" t="s">
        <v>455</v>
      </c>
      <c r="C6" s="4">
        <v>15</v>
      </c>
      <c r="D6" s="6">
        <v>1.5599829999999999</v>
      </c>
      <c r="E6" s="4">
        <v>304.39999999999998</v>
      </c>
      <c r="F6" s="6">
        <v>195.130331548485</v>
      </c>
    </row>
    <row r="7" spans="1:10" x14ac:dyDescent="0.25">
      <c r="A7" s="12" t="s">
        <v>452</v>
      </c>
      <c r="B7" s="12" t="s">
        <v>456</v>
      </c>
      <c r="C7" s="4">
        <v>36</v>
      </c>
      <c r="D7" s="6">
        <v>54.984454939999999</v>
      </c>
      <c r="E7" s="4">
        <v>4333.5339999999997</v>
      </c>
      <c r="F7" s="6">
        <v>78.813803005391804</v>
      </c>
    </row>
    <row r="8" spans="1:10" ht="42.75" x14ac:dyDescent="0.25">
      <c r="A8" s="13" t="s">
        <v>22</v>
      </c>
      <c r="B8" s="13" t="s">
        <v>457</v>
      </c>
      <c r="C8" s="15">
        <v>5</v>
      </c>
      <c r="D8" s="14" t="s">
        <v>21</v>
      </c>
      <c r="E8" s="15">
        <v>25716.913</v>
      </c>
      <c r="F8" s="14" t="s">
        <v>21</v>
      </c>
    </row>
    <row r="10" spans="1:10" ht="90" customHeight="1" x14ac:dyDescent="0.25">
      <c r="A10" s="31" t="s">
        <v>459</v>
      </c>
      <c r="B10" s="30"/>
      <c r="C10" s="30"/>
      <c r="D10" s="30"/>
      <c r="E10" s="30"/>
      <c r="F10" s="30"/>
    </row>
    <row r="11" spans="1:10" x14ac:dyDescent="0.25">
      <c r="A11" s="31" t="s">
        <v>30</v>
      </c>
      <c r="B11" s="30"/>
      <c r="C11" s="30"/>
      <c r="D11" s="30"/>
      <c r="E11" s="30"/>
      <c r="F11" s="30"/>
    </row>
    <row r="12" spans="1:10" x14ac:dyDescent="0.25">
      <c r="A12" s="31" t="s">
        <v>31</v>
      </c>
      <c r="B12" s="30"/>
      <c r="C12" s="30"/>
      <c r="D12" s="30"/>
      <c r="E12" s="30"/>
      <c r="F12" s="30"/>
    </row>
  </sheetData>
  <mergeCells count="5">
    <mergeCell ref="A1:F1"/>
    <mergeCell ref="A10:F10"/>
    <mergeCell ref="A11:F11"/>
    <mergeCell ref="A12:F12"/>
    <mergeCell ref="H1:J2"/>
  </mergeCells>
  <pageMargins left="0.7" right="0.7" top="0.75" bottom="0.75" header="0.3" footer="0.3"/>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heetViews>
  <sheetFormatPr baseColWidth="10" defaultRowHeight="15" x14ac:dyDescent="0.25"/>
  <cols>
    <col min="1" max="1" width="43.7109375" customWidth="1"/>
    <col min="2" max="3" width="20.7109375" customWidth="1"/>
  </cols>
  <sheetData>
    <row r="1" spans="1:7" ht="15" customHeight="1" x14ac:dyDescent="0.25">
      <c r="A1" s="29" t="s">
        <v>461</v>
      </c>
      <c r="B1" s="30"/>
      <c r="C1" s="30"/>
      <c r="E1" s="32" t="str">
        <f>HYPERLINK("#'Sommaire'!A1", "Retour sommaire")</f>
        <v>Retour sommaire</v>
      </c>
      <c r="F1" s="30"/>
      <c r="G1" s="30"/>
    </row>
    <row r="2" spans="1:7" x14ac:dyDescent="0.25">
      <c r="E2" s="30"/>
      <c r="F2" s="30"/>
      <c r="G2" s="30"/>
    </row>
    <row r="3" spans="1:7" ht="28.5" x14ac:dyDescent="0.25">
      <c r="A3" s="2" t="s">
        <v>441</v>
      </c>
      <c r="B3" s="2" t="s">
        <v>449</v>
      </c>
      <c r="C3" s="2" t="s">
        <v>3</v>
      </c>
    </row>
    <row r="4" spans="1:7" ht="28.5" x14ac:dyDescent="0.25">
      <c r="A4" s="25" t="s">
        <v>38</v>
      </c>
      <c r="B4" s="25" t="s">
        <v>6</v>
      </c>
      <c r="C4" s="25" t="s">
        <v>460</v>
      </c>
    </row>
    <row r="5" spans="1:7" x14ac:dyDescent="0.25">
      <c r="A5" s="12" t="s">
        <v>152</v>
      </c>
      <c r="B5" s="4">
        <v>97</v>
      </c>
      <c r="C5" s="4">
        <v>26304.768</v>
      </c>
    </row>
    <row r="6" spans="1:7" x14ac:dyDescent="0.25">
      <c r="A6" s="12" t="s">
        <v>153</v>
      </c>
      <c r="B6" s="4">
        <v>36</v>
      </c>
      <c r="C6" s="4">
        <v>6926.7389999999996</v>
      </c>
    </row>
    <row r="7" spans="1:7" x14ac:dyDescent="0.25">
      <c r="A7" s="12" t="s">
        <v>154</v>
      </c>
      <c r="B7" s="4">
        <v>32</v>
      </c>
      <c r="C7" s="4">
        <v>28415.681809349899</v>
      </c>
    </row>
    <row r="8" spans="1:7" x14ac:dyDescent="0.25">
      <c r="A8" s="12" t="s">
        <v>155</v>
      </c>
      <c r="B8" s="4">
        <v>39</v>
      </c>
      <c r="C8" s="4">
        <v>5830.3339999999998</v>
      </c>
    </row>
    <row r="9" spans="1:7" x14ac:dyDescent="0.25">
      <c r="A9" s="12" t="s">
        <v>156</v>
      </c>
      <c r="B9" s="4" t="s">
        <v>65</v>
      </c>
      <c r="C9" s="4" t="s">
        <v>65</v>
      </c>
    </row>
    <row r="10" spans="1:7" x14ac:dyDescent="0.25">
      <c r="A10" s="12" t="s">
        <v>157</v>
      </c>
      <c r="B10" s="4">
        <v>66</v>
      </c>
      <c r="C10" s="4">
        <v>9496.0720000000001</v>
      </c>
    </row>
    <row r="11" spans="1:7" x14ac:dyDescent="0.25">
      <c r="A11" s="12" t="s">
        <v>445</v>
      </c>
      <c r="B11" s="4" t="s">
        <v>65</v>
      </c>
      <c r="C11" s="4" t="s">
        <v>65</v>
      </c>
    </row>
    <row r="12" spans="1:7" x14ac:dyDescent="0.25">
      <c r="A12" s="12" t="s">
        <v>446</v>
      </c>
      <c r="B12" s="4">
        <v>10</v>
      </c>
      <c r="C12" s="4">
        <v>225.8</v>
      </c>
    </row>
    <row r="13" spans="1:7" x14ac:dyDescent="0.25">
      <c r="A13" s="12" t="s">
        <v>159</v>
      </c>
      <c r="B13" s="4">
        <v>29</v>
      </c>
      <c r="C13" s="4">
        <v>55204.514000000003</v>
      </c>
    </row>
    <row r="14" spans="1:7" x14ac:dyDescent="0.25">
      <c r="A14" s="12" t="s">
        <v>160</v>
      </c>
      <c r="B14" s="4">
        <v>7</v>
      </c>
      <c r="C14" s="4">
        <v>303.40100000000001</v>
      </c>
    </row>
    <row r="15" spans="1:7" x14ac:dyDescent="0.25">
      <c r="A15" s="12" t="s">
        <v>161</v>
      </c>
      <c r="B15" s="4">
        <v>5</v>
      </c>
      <c r="C15" s="4">
        <v>123.012</v>
      </c>
    </row>
    <row r="16" spans="1:7" x14ac:dyDescent="0.25">
      <c r="A16" s="12" t="s">
        <v>162</v>
      </c>
      <c r="B16" s="4">
        <v>28</v>
      </c>
      <c r="C16" s="4">
        <v>8495.3590000000004</v>
      </c>
    </row>
    <row r="17" spans="1:3" x14ac:dyDescent="0.25">
      <c r="A17" s="12" t="s">
        <v>163</v>
      </c>
      <c r="B17" s="4">
        <v>95</v>
      </c>
      <c r="C17" s="4">
        <v>100819.767098137</v>
      </c>
    </row>
    <row r="18" spans="1:3" x14ac:dyDescent="0.25">
      <c r="A18" s="12" t="s">
        <v>164</v>
      </c>
      <c r="B18" s="4">
        <v>55</v>
      </c>
      <c r="C18" s="4">
        <v>16903.330000000002</v>
      </c>
    </row>
    <row r="19" spans="1:3" x14ac:dyDescent="0.25">
      <c r="A19" s="12" t="s">
        <v>147</v>
      </c>
      <c r="B19" s="4">
        <v>14</v>
      </c>
      <c r="C19" s="4">
        <v>959.851</v>
      </c>
    </row>
    <row r="20" spans="1:3" x14ac:dyDescent="0.25">
      <c r="A20" s="12" t="s">
        <v>165</v>
      </c>
      <c r="B20" s="4">
        <v>16</v>
      </c>
      <c r="C20" s="4">
        <v>11411.811</v>
      </c>
    </row>
    <row r="21" spans="1:3" x14ac:dyDescent="0.25">
      <c r="A21" s="12" t="s">
        <v>166</v>
      </c>
      <c r="B21" s="4">
        <v>4</v>
      </c>
      <c r="C21" s="4">
        <v>711.93899999999996</v>
      </c>
    </row>
    <row r="22" spans="1:3" x14ac:dyDescent="0.25">
      <c r="A22" s="13"/>
      <c r="B22" s="15" t="s">
        <v>65</v>
      </c>
      <c r="C22" s="15" t="s">
        <v>65</v>
      </c>
    </row>
    <row r="24" spans="1:3" ht="90" customHeight="1" x14ac:dyDescent="0.25">
      <c r="A24" s="31" t="s">
        <v>462</v>
      </c>
      <c r="B24" s="30"/>
      <c r="C24" s="30"/>
    </row>
    <row r="25" spans="1:3" x14ac:dyDescent="0.25">
      <c r="A25" s="31" t="s">
        <v>30</v>
      </c>
      <c r="B25" s="30"/>
      <c r="C25" s="30"/>
    </row>
    <row r="26" spans="1:3" x14ac:dyDescent="0.25">
      <c r="A26" s="31" t="s">
        <v>31</v>
      </c>
      <c r="B26" s="30"/>
      <c r="C26" s="30"/>
    </row>
  </sheetData>
  <mergeCells count="5">
    <mergeCell ref="A1:C1"/>
    <mergeCell ref="A24:C24"/>
    <mergeCell ref="A25:C25"/>
    <mergeCell ref="A26:C26"/>
    <mergeCell ref="E1:G2"/>
  </mergeCells>
  <pageMargins left="0.7" right="0.7" top="0.75" bottom="0.75" header="0.3" footer="0.3"/>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heetViews>
  <sheetFormatPr baseColWidth="10" defaultRowHeight="15" x14ac:dyDescent="0.25"/>
  <cols>
    <col min="1" max="1" width="35.7109375" customWidth="1"/>
    <col min="2" max="5" width="12.7109375" customWidth="1"/>
  </cols>
  <sheetData>
    <row r="1" spans="1:9" ht="15" customHeight="1" x14ac:dyDescent="0.25">
      <c r="A1" s="29" t="s">
        <v>470</v>
      </c>
      <c r="B1" s="30"/>
      <c r="C1" s="30"/>
      <c r="D1" s="30"/>
      <c r="E1" s="30"/>
      <c r="G1" s="32" t="str">
        <f>HYPERLINK("#'Sommaire'!A1", "Retour sommaire")</f>
        <v>Retour sommaire</v>
      </c>
      <c r="H1" s="30"/>
      <c r="I1" s="30"/>
    </row>
    <row r="2" spans="1:9" x14ac:dyDescent="0.25">
      <c r="G2" s="30"/>
      <c r="H2" s="30"/>
      <c r="I2" s="30"/>
    </row>
    <row r="3" spans="1:9" x14ac:dyDescent="0.25">
      <c r="A3" s="35" t="s">
        <v>87</v>
      </c>
      <c r="B3" s="30"/>
      <c r="C3" s="30"/>
      <c r="D3" s="30"/>
      <c r="E3" s="30"/>
    </row>
    <row r="4" spans="1:9" ht="85.5" x14ac:dyDescent="0.25">
      <c r="A4" s="2" t="s">
        <v>463</v>
      </c>
      <c r="B4" s="2" t="s">
        <v>464</v>
      </c>
      <c r="C4" s="2" t="s">
        <v>465</v>
      </c>
      <c r="D4" s="2" t="s">
        <v>60</v>
      </c>
      <c r="E4" s="2" t="s">
        <v>61</v>
      </c>
    </row>
    <row r="5" spans="1:9" x14ac:dyDescent="0.25">
      <c r="A5" s="3" t="s">
        <v>466</v>
      </c>
      <c r="B5" s="5">
        <v>211</v>
      </c>
      <c r="C5" s="5">
        <v>21</v>
      </c>
      <c r="D5" s="5">
        <v>122</v>
      </c>
      <c r="E5" s="5">
        <v>25</v>
      </c>
    </row>
    <row r="6" spans="1:9" ht="28.5" x14ac:dyDescent="0.25">
      <c r="A6" s="12" t="s">
        <v>467</v>
      </c>
      <c r="B6" s="4">
        <v>64</v>
      </c>
      <c r="C6" s="4"/>
      <c r="D6" s="4">
        <v>47</v>
      </c>
      <c r="E6" s="4"/>
    </row>
    <row r="7" spans="1:9" ht="28.5" x14ac:dyDescent="0.25">
      <c r="A7" s="12" t="s">
        <v>468</v>
      </c>
      <c r="B7" s="4">
        <v>14</v>
      </c>
      <c r="C7" s="4">
        <v>1</v>
      </c>
      <c r="D7" s="4">
        <v>15</v>
      </c>
      <c r="E7" s="4">
        <v>2</v>
      </c>
    </row>
    <row r="8" spans="1:9" ht="28.5" x14ac:dyDescent="0.25">
      <c r="A8" s="12" t="s">
        <v>469</v>
      </c>
      <c r="B8" s="4">
        <v>13</v>
      </c>
      <c r="C8" s="4">
        <v>2</v>
      </c>
      <c r="D8" s="4">
        <v>2</v>
      </c>
      <c r="E8" s="4">
        <v>1</v>
      </c>
    </row>
    <row r="9" spans="1:9" x14ac:dyDescent="0.25">
      <c r="A9" s="8" t="s">
        <v>86</v>
      </c>
      <c r="B9" s="9">
        <v>302</v>
      </c>
      <c r="C9" s="9">
        <v>24</v>
      </c>
      <c r="D9" s="9">
        <v>186</v>
      </c>
      <c r="E9" s="9">
        <v>28</v>
      </c>
    </row>
    <row r="11" spans="1:9" ht="75" customHeight="1" x14ac:dyDescent="0.25">
      <c r="A11" s="31" t="s">
        <v>471</v>
      </c>
      <c r="B11" s="30"/>
      <c r="C11" s="30"/>
      <c r="D11" s="30"/>
      <c r="E11" s="30"/>
    </row>
    <row r="12" spans="1:9" x14ac:dyDescent="0.25">
      <c r="A12" s="31" t="s">
        <v>30</v>
      </c>
      <c r="B12" s="30"/>
      <c r="C12" s="30"/>
      <c r="D12" s="30"/>
      <c r="E12" s="30"/>
    </row>
    <row r="13" spans="1:9" x14ac:dyDescent="0.25">
      <c r="A13" s="31" t="s">
        <v>31</v>
      </c>
      <c r="B13" s="30"/>
      <c r="C13" s="30"/>
      <c r="D13" s="30"/>
      <c r="E13" s="30"/>
    </row>
  </sheetData>
  <mergeCells count="6">
    <mergeCell ref="A13:E13"/>
    <mergeCell ref="G1:I2"/>
    <mergeCell ref="A3:E3"/>
    <mergeCell ref="A1:E1"/>
    <mergeCell ref="A11:E11"/>
    <mergeCell ref="A12:E12"/>
  </mergeCells>
  <pageMargins left="0.7" right="0.7" top="0.75" bottom="0.75" header="0.3" footer="0.3"/>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heetViews>
  <sheetFormatPr baseColWidth="10" defaultRowHeight="15" x14ac:dyDescent="0.25"/>
  <cols>
    <col min="1" max="2" width="17.7109375" customWidth="1"/>
    <col min="3" max="3" width="13.7109375" customWidth="1"/>
    <col min="4" max="6" width="12.7109375" customWidth="1"/>
  </cols>
  <sheetData>
    <row r="1" spans="1:10" ht="15" customHeight="1" x14ac:dyDescent="0.25">
      <c r="A1" s="29" t="s">
        <v>478</v>
      </c>
      <c r="B1" s="30"/>
      <c r="C1" s="30"/>
      <c r="D1" s="30"/>
      <c r="E1" s="30"/>
      <c r="F1" s="30"/>
      <c r="H1" s="32" t="str">
        <f>HYPERLINK("#'Sommaire'!A1", "Retour sommaire")</f>
        <v>Retour sommaire</v>
      </c>
      <c r="I1" s="30"/>
      <c r="J1" s="30"/>
    </row>
    <row r="2" spans="1:10" x14ac:dyDescent="0.25">
      <c r="H2" s="30"/>
      <c r="I2" s="30"/>
      <c r="J2" s="30"/>
    </row>
    <row r="3" spans="1:10" ht="28.5" x14ac:dyDescent="0.25">
      <c r="A3" s="2" t="s">
        <v>0</v>
      </c>
      <c r="B3" s="2" t="s">
        <v>218</v>
      </c>
      <c r="C3" s="2" t="s">
        <v>449</v>
      </c>
      <c r="D3" s="2" t="s">
        <v>2</v>
      </c>
      <c r="E3" s="2" t="s">
        <v>3</v>
      </c>
      <c r="F3" s="2" t="s">
        <v>4</v>
      </c>
    </row>
    <row r="4" spans="1:10" ht="42.75" x14ac:dyDescent="0.25">
      <c r="A4" s="25" t="s">
        <v>38</v>
      </c>
      <c r="B4" s="25" t="s">
        <v>38</v>
      </c>
      <c r="C4" s="25" t="s">
        <v>472</v>
      </c>
      <c r="D4" s="25" t="s">
        <v>53</v>
      </c>
      <c r="E4" s="25" t="s">
        <v>8</v>
      </c>
      <c r="F4" s="25" t="s">
        <v>473</v>
      </c>
    </row>
    <row r="5" spans="1:10" ht="28.5" x14ac:dyDescent="0.25">
      <c r="A5" s="33" t="s">
        <v>422</v>
      </c>
      <c r="B5" s="12" t="s">
        <v>474</v>
      </c>
      <c r="C5" s="4">
        <v>264</v>
      </c>
      <c r="D5" s="6">
        <v>22960.022000000001</v>
      </c>
      <c r="E5" s="4">
        <v>100779.878907487</v>
      </c>
      <c r="F5" s="6">
        <v>4.3893633423995499</v>
      </c>
    </row>
    <row r="6" spans="1:10" x14ac:dyDescent="0.25">
      <c r="A6" s="33" t="s">
        <v>422</v>
      </c>
      <c r="B6" s="12" t="s">
        <v>309</v>
      </c>
      <c r="C6" s="4">
        <v>28</v>
      </c>
      <c r="D6" s="6">
        <v>5645.8969999999999</v>
      </c>
      <c r="E6" s="4">
        <v>20011.162</v>
      </c>
      <c r="F6" s="6">
        <v>3.5443724885523098</v>
      </c>
    </row>
    <row r="7" spans="1:10" ht="42.75" x14ac:dyDescent="0.25">
      <c r="A7" s="33" t="s">
        <v>422</v>
      </c>
      <c r="B7" s="12" t="s">
        <v>475</v>
      </c>
      <c r="C7" s="4">
        <v>177</v>
      </c>
      <c r="D7" s="6">
        <v>2760.1880000000001</v>
      </c>
      <c r="E7" s="4">
        <v>14239.606</v>
      </c>
      <c r="F7" s="6">
        <v>5.1589261311185997</v>
      </c>
    </row>
    <row r="8" spans="1:10" ht="42.75" x14ac:dyDescent="0.25">
      <c r="A8" s="33" t="s">
        <v>422</v>
      </c>
      <c r="B8" s="12" t="s">
        <v>476</v>
      </c>
      <c r="C8" s="4">
        <v>46</v>
      </c>
      <c r="D8" s="6">
        <v>1690.1659999999999</v>
      </c>
      <c r="E8" s="4">
        <v>6410.4120000000003</v>
      </c>
      <c r="F8" s="6">
        <v>3.7927706509301502</v>
      </c>
    </row>
    <row r="9" spans="1:10" ht="28.5" x14ac:dyDescent="0.25">
      <c r="A9" s="33" t="s">
        <v>423</v>
      </c>
      <c r="B9" s="12" t="s">
        <v>474</v>
      </c>
      <c r="C9" s="4">
        <v>61</v>
      </c>
      <c r="D9" s="6">
        <v>162.67633133049199</v>
      </c>
      <c r="E9" s="4">
        <v>1412.2059999999999</v>
      </c>
      <c r="F9" s="6">
        <v>8.6810784854188601</v>
      </c>
    </row>
    <row r="10" spans="1:10" x14ac:dyDescent="0.25">
      <c r="A10" s="33" t="s">
        <v>423</v>
      </c>
      <c r="B10" s="12" t="s">
        <v>309</v>
      </c>
      <c r="C10" s="4">
        <v>11</v>
      </c>
      <c r="D10" s="6">
        <v>15.183</v>
      </c>
      <c r="E10" s="4">
        <v>104.982</v>
      </c>
      <c r="F10" s="6">
        <v>6.9144437858130798</v>
      </c>
    </row>
    <row r="11" spans="1:10" ht="42.75" x14ac:dyDescent="0.25">
      <c r="A11" s="33" t="s">
        <v>423</v>
      </c>
      <c r="B11" s="12" t="s">
        <v>475</v>
      </c>
      <c r="C11" s="4">
        <v>94</v>
      </c>
      <c r="D11" s="6">
        <v>282.29399999999998</v>
      </c>
      <c r="E11" s="4">
        <v>2122.7489999999998</v>
      </c>
      <c r="F11" s="6">
        <v>7.5196390996620499</v>
      </c>
    </row>
    <row r="12" spans="1:10" ht="42.75" x14ac:dyDescent="0.25">
      <c r="A12" s="33" t="s">
        <v>423</v>
      </c>
      <c r="B12" s="12" t="s">
        <v>476</v>
      </c>
      <c r="C12" s="4">
        <v>18</v>
      </c>
      <c r="D12" s="6">
        <v>37.378</v>
      </c>
      <c r="E12" s="4">
        <v>295.202</v>
      </c>
      <c r="F12" s="6">
        <v>7.8977473380063099</v>
      </c>
    </row>
    <row r="13" spans="1:10" ht="28.5" x14ac:dyDescent="0.25">
      <c r="A13" s="33" t="s">
        <v>424</v>
      </c>
      <c r="B13" s="12" t="s">
        <v>474</v>
      </c>
      <c r="C13" s="4">
        <v>44</v>
      </c>
      <c r="D13" s="6">
        <v>394.13125928544503</v>
      </c>
      <c r="E13" s="4">
        <v>4038.5129999999999</v>
      </c>
      <c r="F13" s="6">
        <v>10.2466193808676</v>
      </c>
    </row>
    <row r="14" spans="1:10" x14ac:dyDescent="0.25">
      <c r="A14" s="33" t="s">
        <v>424</v>
      </c>
      <c r="B14" s="12" t="s">
        <v>309</v>
      </c>
      <c r="C14" s="4">
        <v>2</v>
      </c>
      <c r="D14" s="6" t="s">
        <v>65</v>
      </c>
      <c r="E14" s="4" t="s">
        <v>65</v>
      </c>
      <c r="F14" s="6">
        <v>6.4063187362527501</v>
      </c>
    </row>
    <row r="15" spans="1:10" ht="42.75" x14ac:dyDescent="0.25">
      <c r="A15" s="33" t="s">
        <v>424</v>
      </c>
      <c r="B15" s="12" t="s">
        <v>475</v>
      </c>
      <c r="C15" s="4">
        <v>30</v>
      </c>
      <c r="D15" s="6">
        <v>64.206999999999994</v>
      </c>
      <c r="E15" s="4">
        <v>444.67200000000003</v>
      </c>
      <c r="F15" s="6">
        <v>6.9256000124597001</v>
      </c>
    </row>
    <row r="16" spans="1:10" ht="42.75" x14ac:dyDescent="0.25">
      <c r="A16" s="33" t="s">
        <v>424</v>
      </c>
      <c r="B16" s="12" t="s">
        <v>476</v>
      </c>
      <c r="C16" s="4">
        <v>9</v>
      </c>
      <c r="D16" s="6">
        <v>23.3</v>
      </c>
      <c r="E16" s="4">
        <v>263.21600000000001</v>
      </c>
      <c r="F16" s="6">
        <v>11.296824034334801</v>
      </c>
    </row>
    <row r="17" spans="1:6" ht="28.5" x14ac:dyDescent="0.25">
      <c r="A17" s="33" t="s">
        <v>477</v>
      </c>
      <c r="B17" s="12" t="s">
        <v>474</v>
      </c>
      <c r="C17" s="4">
        <v>14</v>
      </c>
      <c r="D17" s="6">
        <v>251.089</v>
      </c>
      <c r="E17" s="4">
        <v>971.34699999999998</v>
      </c>
      <c r="F17" s="6">
        <v>3.8685366543337198</v>
      </c>
    </row>
    <row r="18" spans="1:6" x14ac:dyDescent="0.25">
      <c r="A18" s="33" t="s">
        <v>477</v>
      </c>
      <c r="B18" s="12" t="s">
        <v>309</v>
      </c>
      <c r="C18" s="4">
        <v>3</v>
      </c>
      <c r="D18" s="6">
        <v>51.77</v>
      </c>
      <c r="E18" s="4">
        <v>175.27099999999999</v>
      </c>
      <c r="F18" s="6">
        <v>3.38557079389608</v>
      </c>
    </row>
    <row r="19" spans="1:6" ht="42.75" x14ac:dyDescent="0.25">
      <c r="A19" s="33" t="s">
        <v>477</v>
      </c>
      <c r="B19" s="12" t="s">
        <v>475</v>
      </c>
      <c r="C19" s="4">
        <v>6</v>
      </c>
      <c r="D19" s="6">
        <v>64.61</v>
      </c>
      <c r="E19" s="4">
        <v>289.03899999999999</v>
      </c>
      <c r="F19" s="6">
        <v>4.4735954186658402</v>
      </c>
    </row>
    <row r="20" spans="1:6" ht="42.75" x14ac:dyDescent="0.25">
      <c r="A20" s="33" t="s">
        <v>477</v>
      </c>
      <c r="B20" s="12" t="s">
        <v>476</v>
      </c>
      <c r="C20" s="4">
        <v>3</v>
      </c>
      <c r="D20" s="6">
        <v>104.61</v>
      </c>
      <c r="E20" s="4">
        <v>356.76400000000001</v>
      </c>
      <c r="F20" s="6">
        <v>3.41041965395278</v>
      </c>
    </row>
    <row r="21" spans="1:6" ht="28.5" x14ac:dyDescent="0.25">
      <c r="A21" s="33" t="s">
        <v>22</v>
      </c>
      <c r="B21" s="12" t="s">
        <v>474</v>
      </c>
      <c r="C21" s="4" t="s">
        <v>65</v>
      </c>
      <c r="D21" s="6" t="s">
        <v>65</v>
      </c>
      <c r="E21" s="4" t="s">
        <v>65</v>
      </c>
      <c r="F21" s="6">
        <v>9.1884308936599997</v>
      </c>
    </row>
    <row r="22" spans="1:6" x14ac:dyDescent="0.25">
      <c r="A22" s="38" t="s">
        <v>22</v>
      </c>
      <c r="B22" s="13" t="s">
        <v>309</v>
      </c>
      <c r="C22" s="15" t="s">
        <v>65</v>
      </c>
      <c r="D22" s="14" t="s">
        <v>65</v>
      </c>
      <c r="E22" s="15" t="s">
        <v>65</v>
      </c>
      <c r="F22" s="14">
        <v>14.1032045018587</v>
      </c>
    </row>
    <row r="24" spans="1:6" ht="30" customHeight="1" x14ac:dyDescent="0.25">
      <c r="A24" s="31" t="s">
        <v>479</v>
      </c>
      <c r="B24" s="30"/>
      <c r="C24" s="30"/>
      <c r="D24" s="30"/>
      <c r="E24" s="30"/>
      <c r="F24" s="30"/>
    </row>
    <row r="25" spans="1:6" x14ac:dyDescent="0.25">
      <c r="A25" s="31" t="s">
        <v>30</v>
      </c>
      <c r="B25" s="30"/>
      <c r="C25" s="30"/>
      <c r="D25" s="30"/>
      <c r="E25" s="30"/>
      <c r="F25" s="30"/>
    </row>
    <row r="26" spans="1:6" x14ac:dyDescent="0.25">
      <c r="A26" s="31" t="s">
        <v>31</v>
      </c>
      <c r="B26" s="30"/>
      <c r="C26" s="30"/>
      <c r="D26" s="30"/>
      <c r="E26" s="30"/>
      <c r="F26" s="30"/>
    </row>
  </sheetData>
  <mergeCells count="10">
    <mergeCell ref="H1:J2"/>
    <mergeCell ref="A1:F1"/>
    <mergeCell ref="A24:F24"/>
    <mergeCell ref="A25:F25"/>
    <mergeCell ref="A26:F26"/>
    <mergeCell ref="A5:A8"/>
    <mergeCell ref="A9:A12"/>
    <mergeCell ref="A13:A16"/>
    <mergeCell ref="A17:A20"/>
    <mergeCell ref="A21:A22"/>
  </mergeCells>
  <pageMargins left="0.7" right="0.7" top="0.75" bottom="0.75" header="0.3" footer="0.3"/>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workbookViewId="0"/>
  </sheetViews>
  <sheetFormatPr baseColWidth="10" defaultRowHeight="15" x14ac:dyDescent="0.25"/>
  <cols>
    <col min="1" max="1" width="40.7109375" customWidth="1"/>
    <col min="2" max="2" width="15.7109375" customWidth="1"/>
    <col min="3" max="4" width="13.7109375" customWidth="1"/>
  </cols>
  <sheetData>
    <row r="1" spans="1:8" ht="15" customHeight="1" x14ac:dyDescent="0.25">
      <c r="A1" s="29" t="s">
        <v>489</v>
      </c>
      <c r="B1" s="30"/>
      <c r="C1" s="30"/>
      <c r="D1" s="30"/>
      <c r="F1" s="32" t="str">
        <f>HYPERLINK("#'Sommaire'!A1", "Retour sommaire")</f>
        <v>Retour sommaire</v>
      </c>
      <c r="G1" s="30"/>
      <c r="H1" s="30"/>
    </row>
    <row r="2" spans="1:8" x14ac:dyDescent="0.25">
      <c r="F2" s="30"/>
      <c r="G2" s="30"/>
      <c r="H2" s="30"/>
    </row>
    <row r="3" spans="1:8" x14ac:dyDescent="0.25">
      <c r="A3" s="35" t="s">
        <v>261</v>
      </c>
      <c r="B3" s="30"/>
      <c r="C3" s="30"/>
      <c r="D3" s="30"/>
    </row>
    <row r="4" spans="1:8" ht="42.75" x14ac:dyDescent="0.25">
      <c r="A4" s="2" t="s">
        <v>0</v>
      </c>
      <c r="B4" s="2" t="s">
        <v>480</v>
      </c>
      <c r="C4" s="2" t="s">
        <v>481</v>
      </c>
      <c r="D4" s="2" t="s">
        <v>482</v>
      </c>
    </row>
    <row r="5" spans="1:8" x14ac:dyDescent="0.25">
      <c r="A5" s="12" t="s">
        <v>483</v>
      </c>
      <c r="B5" s="4">
        <v>22</v>
      </c>
      <c r="C5" s="6">
        <v>1292.82919061594</v>
      </c>
      <c r="D5" s="6">
        <v>31016.774399999998</v>
      </c>
    </row>
    <row r="6" spans="1:8" x14ac:dyDescent="0.25">
      <c r="A6" s="12" t="s">
        <v>484</v>
      </c>
      <c r="B6" s="4">
        <v>9</v>
      </c>
      <c r="C6" s="6">
        <v>2.2269999999999999</v>
      </c>
      <c r="D6" s="6">
        <v>69.767799999999994</v>
      </c>
    </row>
    <row r="7" spans="1:8" ht="28.5" x14ac:dyDescent="0.25">
      <c r="A7" s="12" t="s">
        <v>485</v>
      </c>
      <c r="B7" s="4">
        <v>0</v>
      </c>
      <c r="C7" s="6">
        <v>0</v>
      </c>
      <c r="D7" s="6">
        <v>414.31900000000002</v>
      </c>
    </row>
    <row r="8" spans="1:8" x14ac:dyDescent="0.25">
      <c r="A8" s="12" t="s">
        <v>486</v>
      </c>
      <c r="B8" s="4" t="s">
        <v>65</v>
      </c>
      <c r="C8" s="6" t="s">
        <v>65</v>
      </c>
      <c r="D8" s="6" t="s">
        <v>65</v>
      </c>
    </row>
    <row r="9" spans="1:8" x14ac:dyDescent="0.25">
      <c r="A9" s="12" t="s">
        <v>487</v>
      </c>
      <c r="B9" s="4">
        <v>4</v>
      </c>
      <c r="C9" s="6">
        <v>27.04</v>
      </c>
      <c r="D9" s="6">
        <v>2922.1619999999998</v>
      </c>
    </row>
    <row r="10" spans="1:8" x14ac:dyDescent="0.25">
      <c r="A10" s="12" t="s">
        <v>435</v>
      </c>
      <c r="B10" s="4" t="s">
        <v>65</v>
      </c>
      <c r="C10" s="6" t="s">
        <v>65</v>
      </c>
      <c r="D10" s="6" t="s">
        <v>65</v>
      </c>
    </row>
    <row r="11" spans="1:8" ht="28.5" x14ac:dyDescent="0.25">
      <c r="A11" s="13" t="s">
        <v>488</v>
      </c>
      <c r="B11" s="15">
        <v>0</v>
      </c>
      <c r="C11" s="14">
        <v>0</v>
      </c>
      <c r="D11" s="14">
        <v>2930.348</v>
      </c>
    </row>
    <row r="13" spans="1:8" ht="30" customHeight="1" x14ac:dyDescent="0.25">
      <c r="A13" s="31" t="s">
        <v>490</v>
      </c>
      <c r="B13" s="30"/>
      <c r="C13" s="30"/>
      <c r="D13" s="30"/>
    </row>
    <row r="14" spans="1:8" x14ac:dyDescent="0.25">
      <c r="A14" s="31" t="s">
        <v>30</v>
      </c>
      <c r="B14" s="30"/>
      <c r="C14" s="30"/>
      <c r="D14" s="30"/>
    </row>
    <row r="15" spans="1:8" x14ac:dyDescent="0.25">
      <c r="A15" s="31" t="s">
        <v>31</v>
      </c>
      <c r="B15" s="30"/>
      <c r="C15" s="30"/>
      <c r="D15" s="30"/>
    </row>
  </sheetData>
  <mergeCells count="6">
    <mergeCell ref="A15:D15"/>
    <mergeCell ref="F1:H2"/>
    <mergeCell ref="A3:D3"/>
    <mergeCell ref="A1:D1"/>
    <mergeCell ref="A13:D13"/>
    <mergeCell ref="A14:D14"/>
  </mergeCells>
  <pageMargins left="0.7" right="0.7" top="0.75" bottom="0.75" header="0.3" footer="0.3"/>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heetViews>
  <sheetFormatPr baseColWidth="10" defaultRowHeight="15" x14ac:dyDescent="0.25"/>
  <cols>
    <col min="1" max="2" width="25.7109375" customWidth="1"/>
    <col min="3" max="3" width="13.7109375" customWidth="1"/>
    <col min="4" max="4" width="20.7109375" customWidth="1"/>
  </cols>
  <sheetData>
    <row r="1" spans="1:8" ht="15" customHeight="1" x14ac:dyDescent="0.25">
      <c r="A1" s="29" t="s">
        <v>497</v>
      </c>
      <c r="B1" s="30"/>
      <c r="C1" s="30"/>
      <c r="D1" s="30"/>
      <c r="F1" s="32" t="str">
        <f>HYPERLINK("#'Sommaire'!A1", "Retour sommaire")</f>
        <v>Retour sommaire</v>
      </c>
      <c r="G1" s="30"/>
      <c r="H1" s="30"/>
    </row>
    <row r="2" spans="1:8" x14ac:dyDescent="0.25">
      <c r="F2" s="30"/>
      <c r="G2" s="30"/>
      <c r="H2" s="30"/>
    </row>
    <row r="3" spans="1:8" x14ac:dyDescent="0.25">
      <c r="A3" s="35" t="s">
        <v>181</v>
      </c>
      <c r="B3" s="30"/>
      <c r="C3" s="30"/>
      <c r="D3" s="30"/>
    </row>
    <row r="4" spans="1:8" ht="28.5" x14ac:dyDescent="0.25">
      <c r="A4" s="2" t="s">
        <v>218</v>
      </c>
      <c r="B4" s="2" t="s">
        <v>491</v>
      </c>
      <c r="C4" s="2" t="s">
        <v>449</v>
      </c>
      <c r="D4" s="2" t="s">
        <v>492</v>
      </c>
    </row>
    <row r="5" spans="1:8" x14ac:dyDescent="0.25">
      <c r="A5" s="33" t="s">
        <v>474</v>
      </c>
      <c r="B5" s="12" t="s">
        <v>493</v>
      </c>
      <c r="C5" s="4">
        <v>222</v>
      </c>
      <c r="D5" s="6">
        <v>18.162084840443999</v>
      </c>
    </row>
    <row r="6" spans="1:8" x14ac:dyDescent="0.25">
      <c r="A6" s="33" t="s">
        <v>474</v>
      </c>
      <c r="B6" s="12" t="s">
        <v>494</v>
      </c>
      <c r="C6" s="4">
        <v>84</v>
      </c>
      <c r="D6" s="6">
        <v>6.4467799587509802</v>
      </c>
    </row>
    <row r="7" spans="1:8" x14ac:dyDescent="0.25">
      <c r="A7" s="33" t="s">
        <v>474</v>
      </c>
      <c r="B7" s="12" t="s">
        <v>495</v>
      </c>
      <c r="C7" s="4">
        <v>156</v>
      </c>
      <c r="D7" s="6">
        <v>19.175087787851002</v>
      </c>
    </row>
    <row r="8" spans="1:8" x14ac:dyDescent="0.25">
      <c r="A8" s="33" t="s">
        <v>474</v>
      </c>
      <c r="B8" s="12" t="s">
        <v>496</v>
      </c>
      <c r="C8" s="4">
        <v>124</v>
      </c>
      <c r="D8" s="6">
        <v>56.216047412953998</v>
      </c>
    </row>
    <row r="9" spans="1:8" x14ac:dyDescent="0.25">
      <c r="A9" s="33" t="s">
        <v>475</v>
      </c>
      <c r="B9" s="12" t="s">
        <v>493</v>
      </c>
      <c r="C9" s="4">
        <v>176</v>
      </c>
      <c r="D9" s="6">
        <v>81.702881740759295</v>
      </c>
    </row>
    <row r="10" spans="1:8" x14ac:dyDescent="0.25">
      <c r="A10" s="33" t="s">
        <v>475</v>
      </c>
      <c r="B10" s="12" t="s">
        <v>494</v>
      </c>
      <c r="C10" s="4">
        <v>43</v>
      </c>
      <c r="D10" s="6">
        <v>5.9966189276259101</v>
      </c>
    </row>
    <row r="11" spans="1:8" x14ac:dyDescent="0.25">
      <c r="A11" s="33" t="s">
        <v>475</v>
      </c>
      <c r="B11" s="12" t="s">
        <v>495</v>
      </c>
      <c r="C11" s="4">
        <v>87</v>
      </c>
      <c r="D11" s="6">
        <v>10.239958997973099</v>
      </c>
    </row>
    <row r="12" spans="1:8" x14ac:dyDescent="0.25">
      <c r="A12" s="33" t="s">
        <v>475</v>
      </c>
      <c r="B12" s="12" t="s">
        <v>496</v>
      </c>
      <c r="C12" s="4">
        <v>23</v>
      </c>
      <c r="D12" s="6">
        <v>2.0605403336416699</v>
      </c>
    </row>
    <row r="13" spans="1:8" x14ac:dyDescent="0.25">
      <c r="A13" s="33" t="s">
        <v>309</v>
      </c>
      <c r="B13" s="12" t="s">
        <v>493</v>
      </c>
      <c r="C13" s="4">
        <v>24</v>
      </c>
      <c r="D13" s="6">
        <v>72.671888984159594</v>
      </c>
    </row>
    <row r="14" spans="1:8" x14ac:dyDescent="0.25">
      <c r="A14" s="33" t="s">
        <v>309</v>
      </c>
      <c r="B14" s="12" t="s">
        <v>494</v>
      </c>
      <c r="C14" s="4">
        <v>13</v>
      </c>
      <c r="D14" s="6">
        <v>21.4417301626296</v>
      </c>
    </row>
    <row r="15" spans="1:8" x14ac:dyDescent="0.25">
      <c r="A15" s="33" t="s">
        <v>309</v>
      </c>
      <c r="B15" s="12" t="s">
        <v>495</v>
      </c>
      <c r="C15" s="4">
        <v>11</v>
      </c>
      <c r="D15" s="6">
        <v>2.74625980601488</v>
      </c>
    </row>
    <row r="16" spans="1:8" x14ac:dyDescent="0.25">
      <c r="A16" s="33" t="s">
        <v>309</v>
      </c>
      <c r="B16" s="12" t="s">
        <v>496</v>
      </c>
      <c r="C16" s="4">
        <v>12</v>
      </c>
      <c r="D16" s="6">
        <v>3.14012104719587</v>
      </c>
    </row>
    <row r="17" spans="1:4" x14ac:dyDescent="0.25">
      <c r="A17" s="33" t="s">
        <v>476</v>
      </c>
      <c r="B17" s="12" t="s">
        <v>493</v>
      </c>
      <c r="C17" s="4">
        <v>43</v>
      </c>
      <c r="D17" s="6">
        <v>65.9038224647757</v>
      </c>
    </row>
    <row r="18" spans="1:4" x14ac:dyDescent="0.25">
      <c r="A18" s="33" t="s">
        <v>476</v>
      </c>
      <c r="B18" s="12" t="s">
        <v>494</v>
      </c>
      <c r="C18" s="4">
        <v>14</v>
      </c>
      <c r="D18" s="6">
        <v>12.5796519395136</v>
      </c>
    </row>
    <row r="19" spans="1:4" x14ac:dyDescent="0.25">
      <c r="A19" s="33" t="s">
        <v>476</v>
      </c>
      <c r="B19" s="12" t="s">
        <v>495</v>
      </c>
      <c r="C19" s="4">
        <v>17</v>
      </c>
      <c r="D19" s="6">
        <v>17.311849841968201</v>
      </c>
    </row>
    <row r="20" spans="1:4" x14ac:dyDescent="0.25">
      <c r="A20" s="38" t="s">
        <v>476</v>
      </c>
      <c r="B20" s="13" t="s">
        <v>496</v>
      </c>
      <c r="C20" s="15">
        <v>9</v>
      </c>
      <c r="D20" s="14">
        <v>4.2046757537425297</v>
      </c>
    </row>
    <row r="22" spans="1:4" ht="30" customHeight="1" x14ac:dyDescent="0.25">
      <c r="A22" s="31" t="s">
        <v>498</v>
      </c>
      <c r="B22" s="30"/>
      <c r="C22" s="30"/>
      <c r="D22" s="30"/>
    </row>
    <row r="23" spans="1:4" x14ac:dyDescent="0.25">
      <c r="A23" s="31" t="s">
        <v>30</v>
      </c>
      <c r="B23" s="30"/>
      <c r="C23" s="30"/>
      <c r="D23" s="30"/>
    </row>
    <row r="24" spans="1:4" x14ac:dyDescent="0.25">
      <c r="A24" s="31" t="s">
        <v>31</v>
      </c>
      <c r="B24" s="30"/>
      <c r="C24" s="30"/>
      <c r="D24" s="30"/>
    </row>
  </sheetData>
  <mergeCells count="10">
    <mergeCell ref="F1:H2"/>
    <mergeCell ref="A3:D3"/>
    <mergeCell ref="A1:D1"/>
    <mergeCell ref="A22:D22"/>
    <mergeCell ref="A23:D23"/>
    <mergeCell ref="A24:D24"/>
    <mergeCell ref="A5:A8"/>
    <mergeCell ref="A9:A12"/>
    <mergeCell ref="A13:A16"/>
    <mergeCell ref="A17:A20"/>
  </mergeCells>
  <pageMargins left="0.7" right="0.7" top="0.75" bottom="0.75" header="0.3" footer="0.3"/>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C4" sqref="C4:G4"/>
    </sheetView>
  </sheetViews>
  <sheetFormatPr baseColWidth="10" defaultRowHeight="15" x14ac:dyDescent="0.25"/>
  <cols>
    <col min="1" max="1" width="15.7109375" customWidth="1"/>
    <col min="2" max="7" width="11.7109375" customWidth="1"/>
  </cols>
  <sheetData>
    <row r="1" spans="1:11" ht="15" customHeight="1" x14ac:dyDescent="0.25">
      <c r="A1" s="29" t="s">
        <v>503</v>
      </c>
      <c r="B1" s="30"/>
      <c r="C1" s="30"/>
      <c r="D1" s="30"/>
      <c r="E1" s="30"/>
      <c r="F1" s="30"/>
      <c r="G1" s="30"/>
      <c r="I1" s="32" t="str">
        <f>HYPERLINK("#'Sommaire'!A1", "Retour sommaire")</f>
        <v>Retour sommaire</v>
      </c>
      <c r="J1" s="30"/>
      <c r="K1" s="30"/>
    </row>
    <row r="2" spans="1:11" x14ac:dyDescent="0.25">
      <c r="I2" s="30"/>
      <c r="J2" s="30"/>
      <c r="K2" s="30"/>
    </row>
    <row r="3" spans="1:11" x14ac:dyDescent="0.25">
      <c r="A3" s="35" t="s">
        <v>502</v>
      </c>
      <c r="B3" s="30"/>
      <c r="C3" s="30"/>
      <c r="D3" s="30"/>
      <c r="E3" s="30"/>
      <c r="F3" s="30"/>
      <c r="G3" s="30"/>
    </row>
    <row r="4" spans="1:11" ht="85.5" x14ac:dyDescent="0.25">
      <c r="A4" s="2" t="s">
        <v>141</v>
      </c>
      <c r="B4" s="2" t="s">
        <v>91</v>
      </c>
      <c r="C4" s="2" t="s">
        <v>610</v>
      </c>
      <c r="D4" s="2" t="s">
        <v>611</v>
      </c>
      <c r="E4" s="2" t="s">
        <v>499</v>
      </c>
      <c r="F4" s="2" t="s">
        <v>612</v>
      </c>
      <c r="G4" s="2" t="s">
        <v>613</v>
      </c>
    </row>
    <row r="5" spans="1:11" ht="28.5" x14ac:dyDescent="0.25">
      <c r="A5" s="12" t="s">
        <v>152</v>
      </c>
      <c r="B5" s="4">
        <v>29</v>
      </c>
      <c r="C5" s="6">
        <v>4.4000000000000004</v>
      </c>
      <c r="D5" s="6">
        <v>6</v>
      </c>
      <c r="E5" s="6">
        <v>9.5</v>
      </c>
      <c r="F5" s="6">
        <v>10</v>
      </c>
      <c r="G5" s="6">
        <v>11.2</v>
      </c>
    </row>
    <row r="6" spans="1:11" ht="28.5" x14ac:dyDescent="0.25">
      <c r="A6" s="12" t="s">
        <v>153</v>
      </c>
      <c r="B6" s="4">
        <v>13</v>
      </c>
      <c r="C6" s="6">
        <v>5.0960000000000001</v>
      </c>
      <c r="D6" s="6">
        <v>6</v>
      </c>
      <c r="E6" s="6">
        <v>7.5</v>
      </c>
      <c r="F6" s="6">
        <v>8</v>
      </c>
      <c r="G6" s="6">
        <v>11.2</v>
      </c>
    </row>
    <row r="7" spans="1:11" x14ac:dyDescent="0.25">
      <c r="A7" s="12" t="s">
        <v>154</v>
      </c>
      <c r="B7" s="4">
        <v>16</v>
      </c>
      <c r="C7" s="6">
        <v>3.03</v>
      </c>
      <c r="D7" s="6">
        <v>3.4725000000000001</v>
      </c>
      <c r="E7" s="6">
        <v>3.52</v>
      </c>
      <c r="F7" s="6">
        <v>4.0125000000000002</v>
      </c>
      <c r="G7" s="6">
        <v>4.2249999999999996</v>
      </c>
    </row>
    <row r="8" spans="1:11" ht="57" x14ac:dyDescent="0.25">
      <c r="A8" s="12" t="s">
        <v>500</v>
      </c>
      <c r="B8" s="4">
        <v>10</v>
      </c>
      <c r="C8" s="6">
        <v>2.4500000000000002</v>
      </c>
      <c r="D8" s="6">
        <v>6.25</v>
      </c>
      <c r="E8" s="6">
        <v>9.25</v>
      </c>
      <c r="F8" s="6">
        <v>11.875</v>
      </c>
      <c r="G8" s="6">
        <v>13</v>
      </c>
    </row>
    <row r="9" spans="1:11" x14ac:dyDescent="0.25">
      <c r="A9" s="12" t="s">
        <v>157</v>
      </c>
      <c r="B9" s="4">
        <v>19</v>
      </c>
      <c r="C9" s="6">
        <v>4.3600000000000003</v>
      </c>
      <c r="D9" s="6">
        <v>4.9000000000000004</v>
      </c>
      <c r="E9" s="6">
        <v>6</v>
      </c>
      <c r="F9" s="6">
        <v>8</v>
      </c>
      <c r="G9" s="6">
        <v>9</v>
      </c>
    </row>
    <row r="10" spans="1:11" ht="28.5" x14ac:dyDescent="0.25">
      <c r="A10" s="12" t="s">
        <v>159</v>
      </c>
      <c r="B10" s="4">
        <v>12</v>
      </c>
      <c r="C10" s="6">
        <v>3.282</v>
      </c>
      <c r="D10" s="6">
        <v>3.375</v>
      </c>
      <c r="E10" s="6">
        <v>3.57</v>
      </c>
      <c r="F10" s="6">
        <v>4.5</v>
      </c>
      <c r="G10" s="6">
        <v>12.21</v>
      </c>
    </row>
    <row r="11" spans="1:11" x14ac:dyDescent="0.25">
      <c r="A11" s="12" t="s">
        <v>162</v>
      </c>
      <c r="B11" s="4">
        <v>13</v>
      </c>
      <c r="C11" s="6">
        <v>3.7040000000000002</v>
      </c>
      <c r="D11" s="6">
        <v>4</v>
      </c>
      <c r="E11" s="6">
        <v>6</v>
      </c>
      <c r="F11" s="6">
        <v>7.19</v>
      </c>
      <c r="G11" s="6">
        <v>8.4</v>
      </c>
    </row>
    <row r="12" spans="1:11" ht="28.5" x14ac:dyDescent="0.25">
      <c r="A12" s="12" t="s">
        <v>163</v>
      </c>
      <c r="B12" s="4">
        <v>39</v>
      </c>
      <c r="C12" s="6">
        <v>3.36</v>
      </c>
      <c r="D12" s="6">
        <v>3.5</v>
      </c>
      <c r="E12" s="6">
        <v>7.5</v>
      </c>
      <c r="F12" s="6">
        <v>10</v>
      </c>
      <c r="G12" s="6">
        <v>12</v>
      </c>
    </row>
    <row r="13" spans="1:11" ht="71.25" x14ac:dyDescent="0.25">
      <c r="A13" s="13" t="s">
        <v>501</v>
      </c>
      <c r="B13" s="15">
        <v>29</v>
      </c>
      <c r="C13" s="14">
        <v>4</v>
      </c>
      <c r="D13" s="14">
        <v>4.8</v>
      </c>
      <c r="E13" s="14">
        <v>6.25</v>
      </c>
      <c r="F13" s="14">
        <v>9</v>
      </c>
      <c r="G13" s="14">
        <v>13</v>
      </c>
    </row>
    <row r="15" spans="1:11" ht="30" customHeight="1" x14ac:dyDescent="0.25">
      <c r="A15" s="31" t="s">
        <v>504</v>
      </c>
      <c r="B15" s="30"/>
      <c r="C15" s="30"/>
      <c r="D15" s="30"/>
      <c r="E15" s="30"/>
      <c r="F15" s="30"/>
      <c r="G15" s="30"/>
    </row>
    <row r="16" spans="1:11" x14ac:dyDescent="0.25">
      <c r="A16" s="31" t="s">
        <v>30</v>
      </c>
      <c r="B16" s="30"/>
      <c r="C16" s="30"/>
      <c r="D16" s="30"/>
      <c r="E16" s="30"/>
      <c r="F16" s="30"/>
      <c r="G16" s="30"/>
    </row>
    <row r="17" spans="1:7" x14ac:dyDescent="0.25">
      <c r="A17" s="31" t="s">
        <v>31</v>
      </c>
      <c r="B17" s="30"/>
      <c r="C17" s="30"/>
      <c r="D17" s="30"/>
      <c r="E17" s="30"/>
      <c r="F17" s="30"/>
      <c r="G17" s="30"/>
    </row>
  </sheetData>
  <mergeCells count="6">
    <mergeCell ref="A17:G17"/>
    <mergeCell ref="I1:K2"/>
    <mergeCell ref="A3:G3"/>
    <mergeCell ref="A1:G1"/>
    <mergeCell ref="A15:G15"/>
    <mergeCell ref="A16:G16"/>
  </mergeCells>
  <pageMargins left="0.7" right="0.7" top="0.75" bottom="0.75" header="0.3" footer="0.3"/>
  <pageSetup paperSize="9"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activeCell="I1" sqref="I1:K2"/>
    </sheetView>
  </sheetViews>
  <sheetFormatPr baseColWidth="10" defaultRowHeight="15" x14ac:dyDescent="0.25"/>
  <cols>
    <col min="1" max="1" width="15.7109375" customWidth="1"/>
    <col min="2" max="7" width="11.7109375" customWidth="1"/>
  </cols>
  <sheetData>
    <row r="1" spans="1:11" ht="15" customHeight="1" x14ac:dyDescent="0.25">
      <c r="A1" s="29" t="s">
        <v>507</v>
      </c>
      <c r="B1" s="30"/>
      <c r="C1" s="30"/>
      <c r="D1" s="30"/>
      <c r="E1" s="30"/>
      <c r="F1" s="30"/>
      <c r="G1" s="30"/>
      <c r="I1" s="32" t="str">
        <f>HYPERLINK("#'Sommaire'!A1", "Retour sommaire")</f>
        <v>Retour sommaire</v>
      </c>
      <c r="J1" s="30"/>
      <c r="K1" s="30"/>
    </row>
    <row r="2" spans="1:11" x14ac:dyDescent="0.25">
      <c r="I2" s="30"/>
      <c r="J2" s="30"/>
      <c r="K2" s="30"/>
    </row>
    <row r="3" spans="1:11" x14ac:dyDescent="0.25">
      <c r="A3" s="35" t="s">
        <v>502</v>
      </c>
      <c r="B3" s="30"/>
      <c r="C3" s="30"/>
      <c r="D3" s="30"/>
      <c r="E3" s="30"/>
      <c r="F3" s="30"/>
      <c r="G3" s="30"/>
    </row>
    <row r="4" spans="1:11" ht="85.5" x14ac:dyDescent="0.25">
      <c r="A4" s="2" t="s">
        <v>141</v>
      </c>
      <c r="B4" s="2" t="s">
        <v>91</v>
      </c>
      <c r="C4" s="2" t="s">
        <v>610</v>
      </c>
      <c r="D4" s="2" t="s">
        <v>611</v>
      </c>
      <c r="E4" s="2" t="s">
        <v>499</v>
      </c>
      <c r="F4" s="2" t="s">
        <v>612</v>
      </c>
      <c r="G4" s="2" t="s">
        <v>613</v>
      </c>
    </row>
    <row r="5" spans="1:11" ht="28.5" x14ac:dyDescent="0.25">
      <c r="A5" s="12" t="s">
        <v>152</v>
      </c>
      <c r="B5" s="4">
        <v>30</v>
      </c>
      <c r="C5" s="6">
        <v>5.7270000000000003</v>
      </c>
      <c r="D5" s="6">
        <v>9.5749999999999993</v>
      </c>
      <c r="E5" s="6">
        <v>11.5</v>
      </c>
      <c r="F5" s="6">
        <v>13.75</v>
      </c>
      <c r="G5" s="6">
        <v>15.54</v>
      </c>
    </row>
    <row r="6" spans="1:11" ht="42.75" x14ac:dyDescent="0.25">
      <c r="A6" s="12" t="s">
        <v>505</v>
      </c>
      <c r="B6" s="4">
        <v>34</v>
      </c>
      <c r="C6" s="6">
        <v>7.2</v>
      </c>
      <c r="D6" s="6">
        <v>8.1</v>
      </c>
      <c r="E6" s="6">
        <v>9.5</v>
      </c>
      <c r="F6" s="6">
        <v>12.24</v>
      </c>
      <c r="G6" s="6">
        <v>14.48</v>
      </c>
    </row>
    <row r="7" spans="1:11" ht="99.75" x14ac:dyDescent="0.25">
      <c r="A7" s="12" t="s">
        <v>506</v>
      </c>
      <c r="B7" s="4">
        <v>27</v>
      </c>
      <c r="C7" s="6">
        <v>4</v>
      </c>
      <c r="D7" s="6">
        <v>5.2</v>
      </c>
      <c r="E7" s="6">
        <v>6.2</v>
      </c>
      <c r="F7" s="6">
        <v>11.185</v>
      </c>
      <c r="G7" s="6">
        <v>14.2</v>
      </c>
    </row>
    <row r="8" spans="1:11" ht="28.5" x14ac:dyDescent="0.25">
      <c r="A8" s="12" t="s">
        <v>163</v>
      </c>
      <c r="B8" s="4">
        <v>28</v>
      </c>
      <c r="C8" s="6">
        <v>5.8019999999999996</v>
      </c>
      <c r="D8" s="6">
        <v>6.53</v>
      </c>
      <c r="E8" s="6">
        <v>10.295</v>
      </c>
      <c r="F8" s="6">
        <v>12.425000000000001</v>
      </c>
      <c r="G8" s="6">
        <v>14.15</v>
      </c>
    </row>
    <row r="9" spans="1:11" ht="71.25" x14ac:dyDescent="0.25">
      <c r="A9" s="13" t="s">
        <v>501</v>
      </c>
      <c r="B9" s="15">
        <v>31</v>
      </c>
      <c r="C9" s="14">
        <v>6</v>
      </c>
      <c r="D9" s="14">
        <v>8.75</v>
      </c>
      <c r="E9" s="14">
        <v>11</v>
      </c>
      <c r="F9" s="14">
        <v>13.5</v>
      </c>
      <c r="G9" s="14">
        <v>15</v>
      </c>
    </row>
    <row r="11" spans="1:11" ht="30" customHeight="1" x14ac:dyDescent="0.25">
      <c r="A11" s="31" t="s">
        <v>508</v>
      </c>
      <c r="B11" s="30"/>
      <c r="C11" s="30"/>
      <c r="D11" s="30"/>
      <c r="E11" s="30"/>
      <c r="F11" s="30"/>
      <c r="G11" s="30"/>
    </row>
    <row r="12" spans="1:11" x14ac:dyDescent="0.25">
      <c r="A12" s="31" t="s">
        <v>30</v>
      </c>
      <c r="B12" s="30"/>
      <c r="C12" s="30"/>
      <c r="D12" s="30"/>
      <c r="E12" s="30"/>
      <c r="F12" s="30"/>
      <c r="G12" s="30"/>
    </row>
    <row r="13" spans="1:11" x14ac:dyDescent="0.25">
      <c r="A13" s="31" t="s">
        <v>31</v>
      </c>
      <c r="B13" s="30"/>
      <c r="C13" s="30"/>
      <c r="D13" s="30"/>
      <c r="E13" s="30"/>
      <c r="F13" s="30"/>
      <c r="G13" s="30"/>
    </row>
  </sheetData>
  <mergeCells count="6">
    <mergeCell ref="A13:G13"/>
    <mergeCell ref="I1:K2"/>
    <mergeCell ref="A3:G3"/>
    <mergeCell ref="A1:G1"/>
    <mergeCell ref="A11:G11"/>
    <mergeCell ref="A12:G12"/>
  </mergeCells>
  <pageMargins left="0.7" right="0.7" top="0.75" bottom="0.75" header="0.3" footer="0.3"/>
  <pageSetup paperSize="9"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
  <sheetViews>
    <sheetView workbookViewId="0"/>
  </sheetViews>
  <sheetFormatPr baseColWidth="10" defaultRowHeight="15" x14ac:dyDescent="0.25"/>
  <cols>
    <col min="1" max="1" width="11.7109375" customWidth="1"/>
    <col min="2" max="13" width="5.7109375" customWidth="1"/>
  </cols>
  <sheetData>
    <row r="1" spans="1:17" ht="30" customHeight="1" x14ac:dyDescent="0.25">
      <c r="A1" s="29" t="s">
        <v>513</v>
      </c>
      <c r="B1" s="30"/>
      <c r="C1" s="30"/>
      <c r="D1" s="30"/>
      <c r="E1" s="30"/>
      <c r="F1" s="30"/>
      <c r="G1" s="30"/>
      <c r="H1" s="30"/>
      <c r="I1" s="30"/>
      <c r="J1" s="30"/>
      <c r="K1" s="30"/>
      <c r="L1" s="30"/>
      <c r="M1" s="30"/>
      <c r="O1" s="32" t="str">
        <f>HYPERLINK("#'Sommaire'!A1", "Retour sommaire")</f>
        <v>Retour sommaire</v>
      </c>
      <c r="P1" s="30"/>
      <c r="Q1" s="30"/>
    </row>
    <row r="2" spans="1:17" x14ac:dyDescent="0.25">
      <c r="O2" s="30"/>
      <c r="P2" s="30"/>
      <c r="Q2" s="30"/>
    </row>
    <row r="3" spans="1:17" x14ac:dyDescent="0.25">
      <c r="A3" s="35" t="s">
        <v>418</v>
      </c>
      <c r="B3" s="30"/>
      <c r="C3" s="30"/>
      <c r="D3" s="30"/>
      <c r="E3" s="30"/>
      <c r="F3" s="30"/>
      <c r="G3" s="30"/>
      <c r="H3" s="30"/>
      <c r="I3" s="30"/>
      <c r="J3" s="30"/>
      <c r="K3" s="30"/>
      <c r="L3" s="30"/>
      <c r="M3" s="30"/>
    </row>
    <row r="4" spans="1:17" ht="213.75" x14ac:dyDescent="0.25">
      <c r="A4" s="2" t="s">
        <v>414</v>
      </c>
      <c r="B4" s="2" t="s">
        <v>152</v>
      </c>
      <c r="C4" s="2" t="s">
        <v>153</v>
      </c>
      <c r="D4" s="2" t="s">
        <v>154</v>
      </c>
      <c r="E4" s="2" t="s">
        <v>155</v>
      </c>
      <c r="F4" s="2" t="s">
        <v>157</v>
      </c>
      <c r="G4" s="2" t="s">
        <v>159</v>
      </c>
      <c r="H4" s="2" t="s">
        <v>509</v>
      </c>
      <c r="I4" s="2" t="s">
        <v>162</v>
      </c>
      <c r="J4" s="2" t="s">
        <v>163</v>
      </c>
      <c r="K4" s="2" t="s">
        <v>164</v>
      </c>
      <c r="L4" s="2" t="s">
        <v>147</v>
      </c>
      <c r="M4" s="2" t="s">
        <v>166</v>
      </c>
    </row>
    <row r="5" spans="1:17" ht="99.75" x14ac:dyDescent="0.25">
      <c r="A5" s="12" t="s">
        <v>415</v>
      </c>
      <c r="B5" s="6">
        <v>99.259816476619505</v>
      </c>
      <c r="C5" s="6">
        <v>86.100180060158806</v>
      </c>
      <c r="D5" s="6">
        <v>99.946035307031295</v>
      </c>
      <c r="E5" s="6">
        <v>99.586542218988797</v>
      </c>
      <c r="F5" s="6">
        <v>98.483387443132003</v>
      </c>
      <c r="G5" s="6">
        <v>97.963520984920294</v>
      </c>
      <c r="H5" s="6">
        <v>99.844299922719699</v>
      </c>
      <c r="I5" s="6">
        <v>91.503732807975695</v>
      </c>
      <c r="J5" s="6">
        <v>91.250987413645205</v>
      </c>
      <c r="K5" s="6">
        <v>96.976755485876794</v>
      </c>
      <c r="L5" s="6">
        <v>95.939256145167505</v>
      </c>
      <c r="M5" s="6">
        <v>88.593427746403194</v>
      </c>
    </row>
    <row r="6" spans="1:17" ht="42.75" x14ac:dyDescent="0.25">
      <c r="A6" s="12" t="s">
        <v>510</v>
      </c>
      <c r="B6" s="6">
        <v>0.47200431089669598</v>
      </c>
      <c r="C6" s="6">
        <v>10.707147243414299</v>
      </c>
      <c r="D6" s="6">
        <v>0</v>
      </c>
      <c r="E6" s="6">
        <v>3.9005451038794797E-2</v>
      </c>
      <c r="F6" s="6">
        <v>0.179607601887673</v>
      </c>
      <c r="G6" s="6">
        <v>0.10040897651946799</v>
      </c>
      <c r="H6" s="6">
        <v>0</v>
      </c>
      <c r="I6" s="6">
        <v>0</v>
      </c>
      <c r="J6" s="6">
        <v>0.19747424475428901</v>
      </c>
      <c r="K6" s="6">
        <v>1.89988583865489</v>
      </c>
      <c r="L6" s="6">
        <v>3.6377675775384999</v>
      </c>
      <c r="M6" s="6">
        <v>1.6804685657381</v>
      </c>
    </row>
    <row r="7" spans="1:17" x14ac:dyDescent="0.25">
      <c r="A7" s="12" t="s">
        <v>511</v>
      </c>
      <c r="B7" s="6">
        <v>0.26817921248380699</v>
      </c>
      <c r="C7" s="6">
        <v>3.1926726964269001</v>
      </c>
      <c r="D7" s="6">
        <v>0</v>
      </c>
      <c r="E7" s="6">
        <v>0.37445232997243</v>
      </c>
      <c r="F7" s="6">
        <v>1.33700495498037</v>
      </c>
      <c r="G7" s="6">
        <v>1.58604551546078</v>
      </c>
      <c r="H7" s="6">
        <v>8.8674645820863804E-2</v>
      </c>
      <c r="I7" s="6">
        <v>8.4804017500111399</v>
      </c>
      <c r="J7" s="6">
        <v>5.0190324347059598E-2</v>
      </c>
      <c r="K7" s="6">
        <v>0.94439651385217604</v>
      </c>
      <c r="L7" s="6">
        <v>0</v>
      </c>
      <c r="M7" s="6">
        <v>9.1659474992793299</v>
      </c>
    </row>
    <row r="8" spans="1:17" ht="57" x14ac:dyDescent="0.25">
      <c r="A8" s="12" t="s">
        <v>417</v>
      </c>
      <c r="B8" s="6">
        <v>0</v>
      </c>
      <c r="C8" s="6">
        <v>0</v>
      </c>
      <c r="D8" s="6">
        <v>0</v>
      </c>
      <c r="E8" s="6">
        <v>0</v>
      </c>
      <c r="F8" s="6">
        <v>0</v>
      </c>
      <c r="G8" s="6">
        <v>0</v>
      </c>
      <c r="H8" s="6">
        <v>6.7025431459458704E-2</v>
      </c>
      <c r="I8" s="6">
        <v>0</v>
      </c>
      <c r="J8" s="6">
        <v>0.81658317127931801</v>
      </c>
      <c r="K8" s="6">
        <v>1.48202567503623E-2</v>
      </c>
      <c r="L8" s="6">
        <v>2.48809574878813E-2</v>
      </c>
      <c r="M8" s="6">
        <v>0.560156188579365</v>
      </c>
    </row>
    <row r="9" spans="1:17" ht="28.5" x14ac:dyDescent="0.25">
      <c r="A9" s="12" t="s">
        <v>512</v>
      </c>
      <c r="B9" s="6">
        <v>0</v>
      </c>
      <c r="C9" s="6">
        <v>0</v>
      </c>
      <c r="D9" s="6">
        <v>5.3964692968682303E-2</v>
      </c>
      <c r="E9" s="6">
        <v>0</v>
      </c>
      <c r="F9" s="6">
        <v>0</v>
      </c>
      <c r="G9" s="6">
        <v>0</v>
      </c>
      <c r="H9" s="6">
        <v>0</v>
      </c>
      <c r="I9" s="6">
        <v>0</v>
      </c>
      <c r="J9" s="6">
        <v>2.7957277830473599E-2</v>
      </c>
      <c r="K9" s="6">
        <v>0</v>
      </c>
      <c r="L9" s="6">
        <v>0</v>
      </c>
      <c r="M9" s="6">
        <v>0</v>
      </c>
    </row>
    <row r="10" spans="1:17" x14ac:dyDescent="0.25">
      <c r="A10" s="12" t="s">
        <v>295</v>
      </c>
      <c r="B10" s="6">
        <v>0</v>
      </c>
      <c r="C10" s="6">
        <v>0</v>
      </c>
      <c r="D10" s="6">
        <v>0</v>
      </c>
      <c r="E10" s="6">
        <v>0</v>
      </c>
      <c r="F10" s="6">
        <v>0</v>
      </c>
      <c r="G10" s="6">
        <v>0.350024523099497</v>
      </c>
      <c r="H10" s="6">
        <v>0</v>
      </c>
      <c r="I10" s="6">
        <v>1.58654420131977E-2</v>
      </c>
      <c r="J10" s="6">
        <v>7.6568075681436802</v>
      </c>
      <c r="K10" s="6">
        <v>0.16414190486574701</v>
      </c>
      <c r="L10" s="6">
        <v>0.39809531980610002</v>
      </c>
      <c r="M10" s="6">
        <v>0</v>
      </c>
    </row>
    <row r="11" spans="1:17" x14ac:dyDescent="0.25">
      <c r="A11" s="8" t="s">
        <v>119</v>
      </c>
      <c r="B11" s="10">
        <v>100</v>
      </c>
      <c r="C11" s="10">
        <v>100</v>
      </c>
      <c r="D11" s="10">
        <v>100</v>
      </c>
      <c r="E11" s="10">
        <v>100</v>
      </c>
      <c r="F11" s="10">
        <v>100</v>
      </c>
      <c r="G11" s="10">
        <v>100</v>
      </c>
      <c r="H11" s="10">
        <v>100</v>
      </c>
      <c r="I11" s="10">
        <v>100</v>
      </c>
      <c r="J11" s="10">
        <v>100</v>
      </c>
      <c r="K11" s="10">
        <v>100</v>
      </c>
      <c r="L11" s="10">
        <v>100</v>
      </c>
      <c r="M11" s="10">
        <v>100</v>
      </c>
    </row>
    <row r="13" spans="1:17" ht="75" customHeight="1" x14ac:dyDescent="0.25">
      <c r="A13" s="31" t="s">
        <v>514</v>
      </c>
      <c r="B13" s="30"/>
      <c r="C13" s="30"/>
      <c r="D13" s="30"/>
      <c r="E13" s="30"/>
      <c r="F13" s="30"/>
      <c r="G13" s="30"/>
      <c r="H13" s="30"/>
      <c r="I13" s="30"/>
      <c r="J13" s="30"/>
      <c r="K13" s="30"/>
      <c r="L13" s="30"/>
      <c r="M13" s="30"/>
    </row>
    <row r="14" spans="1:17" x14ac:dyDescent="0.25">
      <c r="A14" s="31" t="s">
        <v>30</v>
      </c>
      <c r="B14" s="30"/>
      <c r="C14" s="30"/>
      <c r="D14" s="30"/>
      <c r="E14" s="30"/>
      <c r="F14" s="30"/>
      <c r="G14" s="30"/>
      <c r="H14" s="30"/>
      <c r="I14" s="30"/>
      <c r="J14" s="30"/>
      <c r="K14" s="30"/>
      <c r="L14" s="30"/>
      <c r="M14" s="30"/>
    </row>
    <row r="15" spans="1:17" x14ac:dyDescent="0.25">
      <c r="A15" s="31" t="s">
        <v>31</v>
      </c>
      <c r="B15" s="30"/>
      <c r="C15" s="30"/>
      <c r="D15" s="30"/>
      <c r="E15" s="30"/>
      <c r="F15" s="30"/>
      <c r="G15" s="30"/>
      <c r="H15" s="30"/>
      <c r="I15" s="30"/>
      <c r="J15" s="30"/>
      <c r="K15" s="30"/>
      <c r="L15" s="30"/>
      <c r="M15" s="30"/>
    </row>
  </sheetData>
  <mergeCells count="6">
    <mergeCell ref="A15:M15"/>
    <mergeCell ref="O1:Q2"/>
    <mergeCell ref="A3:M3"/>
    <mergeCell ref="A1:M1"/>
    <mergeCell ref="A13:M13"/>
    <mergeCell ref="A14:M14"/>
  </mergeCells>
  <pageMargins left="0.7" right="0.7" top="0.75" bottom="0.75" header="0.3" footer="0.3"/>
  <pageSetup paperSize="9"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workbookViewId="0"/>
  </sheetViews>
  <sheetFormatPr baseColWidth="10" defaultRowHeight="15" x14ac:dyDescent="0.25"/>
  <cols>
    <col min="1" max="2" width="10.7109375" customWidth="1"/>
    <col min="3" max="9" width="9.7109375" customWidth="1"/>
  </cols>
  <sheetData>
    <row r="1" spans="1:13" ht="30" customHeight="1" x14ac:dyDescent="0.25">
      <c r="A1" s="29" t="s">
        <v>516</v>
      </c>
      <c r="B1" s="30"/>
      <c r="C1" s="30"/>
      <c r="D1" s="30"/>
      <c r="E1" s="30"/>
      <c r="F1" s="30"/>
      <c r="G1" s="30"/>
      <c r="H1" s="30"/>
      <c r="I1" s="30"/>
      <c r="K1" s="32" t="str">
        <f>HYPERLINK("#'Sommaire'!A1", "Retour sommaire")</f>
        <v>Retour sommaire</v>
      </c>
      <c r="L1" s="30"/>
      <c r="M1" s="30"/>
    </row>
    <row r="2" spans="1:13" x14ac:dyDescent="0.25">
      <c r="K2" s="30"/>
      <c r="L2" s="30"/>
      <c r="M2" s="30"/>
    </row>
    <row r="3" spans="1:13" x14ac:dyDescent="0.25">
      <c r="A3" s="35" t="s">
        <v>418</v>
      </c>
      <c r="B3" s="30"/>
      <c r="C3" s="30"/>
      <c r="D3" s="30"/>
      <c r="E3" s="30"/>
      <c r="F3" s="30"/>
      <c r="G3" s="30"/>
      <c r="H3" s="30"/>
      <c r="I3" s="30"/>
    </row>
    <row r="4" spans="1:13" ht="57" x14ac:dyDescent="0.25">
      <c r="A4" s="2" t="s">
        <v>414</v>
      </c>
      <c r="B4" s="2" t="s">
        <v>152</v>
      </c>
      <c r="C4" s="2" t="s">
        <v>153</v>
      </c>
      <c r="D4" s="2" t="s">
        <v>155</v>
      </c>
      <c r="E4" s="2" t="s">
        <v>157</v>
      </c>
      <c r="F4" s="2" t="s">
        <v>171</v>
      </c>
      <c r="G4" s="2" t="s">
        <v>163</v>
      </c>
      <c r="H4" s="2" t="s">
        <v>164</v>
      </c>
      <c r="I4" s="2" t="s">
        <v>147</v>
      </c>
    </row>
    <row r="5" spans="1:13" ht="114" x14ac:dyDescent="0.25">
      <c r="A5" s="12" t="s">
        <v>415</v>
      </c>
      <c r="B5" s="6">
        <v>21.1340619029423</v>
      </c>
      <c r="C5" s="6">
        <v>39.954568641203799</v>
      </c>
      <c r="D5" s="6">
        <v>44.683005448206998</v>
      </c>
      <c r="E5" s="6">
        <v>53.6186577896272</v>
      </c>
      <c r="F5" s="6">
        <v>86.167481076937804</v>
      </c>
      <c r="G5" s="6">
        <v>72.078947368421098</v>
      </c>
      <c r="H5" s="6">
        <v>50.6666666666667</v>
      </c>
      <c r="I5" s="6">
        <v>43.471076788576397</v>
      </c>
    </row>
    <row r="6" spans="1:13" ht="28.5" x14ac:dyDescent="0.25">
      <c r="A6" s="12" t="s">
        <v>515</v>
      </c>
      <c r="B6" s="6">
        <v>0.53496369889186102</v>
      </c>
      <c r="C6" s="6">
        <v>48.628633370073103</v>
      </c>
      <c r="D6" s="6">
        <v>54.139761400066597</v>
      </c>
      <c r="E6" s="6">
        <v>19.192163628314798</v>
      </c>
      <c r="F6" s="6">
        <v>0</v>
      </c>
      <c r="G6" s="6">
        <v>16.928034371643399</v>
      </c>
      <c r="H6" s="6">
        <v>0</v>
      </c>
      <c r="I6" s="6">
        <v>3.6427218417601601</v>
      </c>
    </row>
    <row r="7" spans="1:13" ht="28.5" x14ac:dyDescent="0.25">
      <c r="A7" s="12" t="s">
        <v>511</v>
      </c>
      <c r="B7" s="6">
        <v>64.754757355750897</v>
      </c>
      <c r="C7" s="6">
        <v>7.9057168362467101</v>
      </c>
      <c r="D7" s="6">
        <v>0</v>
      </c>
      <c r="E7" s="6">
        <v>26.667383632666599</v>
      </c>
      <c r="F7" s="6">
        <v>3.8325189230621799</v>
      </c>
      <c r="G7" s="6">
        <v>0</v>
      </c>
      <c r="H7" s="6">
        <v>0</v>
      </c>
      <c r="I7" s="6">
        <v>5.4640827626402402</v>
      </c>
    </row>
    <row r="8" spans="1:13" ht="71.25" x14ac:dyDescent="0.25">
      <c r="A8" s="12" t="s">
        <v>417</v>
      </c>
      <c r="B8" s="6">
        <v>0</v>
      </c>
      <c r="C8" s="6">
        <v>0</v>
      </c>
      <c r="D8" s="6">
        <v>0</v>
      </c>
      <c r="E8" s="6">
        <v>0.43685158553696202</v>
      </c>
      <c r="F8" s="6">
        <v>9.7906486538277306</v>
      </c>
      <c r="G8" s="6">
        <v>0.470998925886144</v>
      </c>
      <c r="H8" s="6">
        <v>0</v>
      </c>
      <c r="I8" s="6">
        <v>0</v>
      </c>
    </row>
    <row r="9" spans="1:13" ht="28.5" x14ac:dyDescent="0.25">
      <c r="A9" s="12" t="s">
        <v>512</v>
      </c>
      <c r="B9" s="6">
        <v>1.37562094000764</v>
      </c>
      <c r="C9" s="6">
        <v>3.5110811524762902</v>
      </c>
      <c r="D9" s="6">
        <v>1.1772331517264301</v>
      </c>
      <c r="E9" s="6">
        <v>7.5014918728569205E-2</v>
      </c>
      <c r="F9" s="6">
        <v>0</v>
      </c>
      <c r="G9" s="6">
        <v>0.470998925886144</v>
      </c>
      <c r="H9" s="6">
        <v>25.6666666666667</v>
      </c>
      <c r="I9" s="6">
        <v>5.4640827626402402</v>
      </c>
    </row>
    <row r="10" spans="1:13" x14ac:dyDescent="0.25">
      <c r="A10" s="12" t="s">
        <v>295</v>
      </c>
      <c r="B10" s="6">
        <v>12.2005961024073</v>
      </c>
      <c r="C10" s="6">
        <v>0</v>
      </c>
      <c r="D10" s="6">
        <v>0</v>
      </c>
      <c r="E10" s="6">
        <v>9.9284451258400408E-3</v>
      </c>
      <c r="F10" s="6">
        <v>0.209351346172272</v>
      </c>
      <c r="G10" s="6">
        <v>10.0510204081633</v>
      </c>
      <c r="H10" s="6">
        <v>23.6666666666667</v>
      </c>
      <c r="I10" s="6">
        <v>41.958035844382898</v>
      </c>
    </row>
    <row r="11" spans="1:13" x14ac:dyDescent="0.25">
      <c r="A11" s="8" t="s">
        <v>119</v>
      </c>
      <c r="B11" s="10">
        <v>100</v>
      </c>
      <c r="C11" s="10">
        <v>100</v>
      </c>
      <c r="D11" s="10">
        <v>100</v>
      </c>
      <c r="E11" s="10">
        <v>100</v>
      </c>
      <c r="F11" s="10">
        <v>100</v>
      </c>
      <c r="G11" s="10">
        <v>100</v>
      </c>
      <c r="H11" s="10">
        <v>100</v>
      </c>
      <c r="I11" s="10">
        <v>100</v>
      </c>
    </row>
    <row r="13" spans="1:13" ht="90" customHeight="1" x14ac:dyDescent="0.25">
      <c r="A13" s="31" t="s">
        <v>517</v>
      </c>
      <c r="B13" s="30"/>
      <c r="C13" s="30"/>
      <c r="D13" s="30"/>
      <c r="E13" s="30"/>
      <c r="F13" s="30"/>
      <c r="G13" s="30"/>
      <c r="H13" s="30"/>
      <c r="I13" s="30"/>
    </row>
    <row r="14" spans="1:13" x14ac:dyDescent="0.25">
      <c r="A14" s="31" t="s">
        <v>30</v>
      </c>
      <c r="B14" s="30"/>
      <c r="C14" s="30"/>
      <c r="D14" s="30"/>
      <c r="E14" s="30"/>
      <c r="F14" s="30"/>
      <c r="G14" s="30"/>
      <c r="H14" s="30"/>
      <c r="I14" s="30"/>
    </row>
    <row r="15" spans="1:13" x14ac:dyDescent="0.25">
      <c r="A15" s="31" t="s">
        <v>31</v>
      </c>
      <c r="B15" s="30"/>
      <c r="C15" s="30"/>
      <c r="D15" s="30"/>
      <c r="E15" s="30"/>
      <c r="F15" s="30"/>
      <c r="G15" s="30"/>
      <c r="H15" s="30"/>
      <c r="I15" s="30"/>
    </row>
  </sheetData>
  <mergeCells count="6">
    <mergeCell ref="A15:I15"/>
    <mergeCell ref="K1:M2"/>
    <mergeCell ref="A3:I3"/>
    <mergeCell ref="A1:I1"/>
    <mergeCell ref="A13:I13"/>
    <mergeCell ref="A14:I14"/>
  </mergeCells>
  <pageMargins left="0.7" right="0.7" top="0.75" bottom="0.75" header="0.3" footer="0.3"/>
  <pageSetup paperSize="9"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heetViews>
  <sheetFormatPr baseColWidth="10" defaultRowHeight="15" x14ac:dyDescent="0.25"/>
  <cols>
    <col min="1" max="1" width="30.7109375" customWidth="1"/>
    <col min="2" max="2" width="10.7109375" customWidth="1"/>
  </cols>
  <sheetData>
    <row r="1" spans="1:6" ht="15" customHeight="1" x14ac:dyDescent="0.25">
      <c r="A1" s="29" t="s">
        <v>519</v>
      </c>
      <c r="B1" s="30"/>
      <c r="D1" s="32" t="str">
        <f>HYPERLINK("#'Sommaire'!A1", "Retour sommaire")</f>
        <v>Retour sommaire</v>
      </c>
      <c r="E1" s="30"/>
      <c r="F1" s="30"/>
    </row>
    <row r="2" spans="1:6" x14ac:dyDescent="0.25">
      <c r="D2" s="30"/>
      <c r="E2" s="30"/>
      <c r="F2" s="30"/>
    </row>
    <row r="3" spans="1:6" x14ac:dyDescent="0.25">
      <c r="A3" s="35" t="s">
        <v>418</v>
      </c>
      <c r="B3" s="30"/>
    </row>
    <row r="4" spans="1:6" ht="28.5" x14ac:dyDescent="0.25">
      <c r="A4" s="2" t="s">
        <v>414</v>
      </c>
      <c r="B4" s="2" t="s">
        <v>518</v>
      </c>
    </row>
    <row r="5" spans="1:6" ht="28.5" x14ac:dyDescent="0.25">
      <c r="A5" s="12" t="s">
        <v>415</v>
      </c>
      <c r="B5" s="6">
        <v>93.083546561385603</v>
      </c>
    </row>
    <row r="6" spans="1:6" x14ac:dyDescent="0.25">
      <c r="A6" s="12" t="s">
        <v>510</v>
      </c>
      <c r="B6" s="6">
        <v>0.983287183804187</v>
      </c>
    </row>
    <row r="7" spans="1:6" x14ac:dyDescent="0.25">
      <c r="A7" s="12" t="s">
        <v>511</v>
      </c>
      <c r="B7" s="6">
        <v>0</v>
      </c>
    </row>
    <row r="8" spans="1:6" ht="28.5" x14ac:dyDescent="0.25">
      <c r="A8" s="12" t="s">
        <v>417</v>
      </c>
      <c r="B8" s="6">
        <v>0.35805669165252701</v>
      </c>
    </row>
    <row r="9" spans="1:6" x14ac:dyDescent="0.25">
      <c r="A9" s="12" t="s">
        <v>512</v>
      </c>
      <c r="B9" s="6">
        <v>0</v>
      </c>
    </row>
    <row r="10" spans="1:6" x14ac:dyDescent="0.25">
      <c r="A10" s="12" t="s">
        <v>295</v>
      </c>
      <c r="B10" s="6">
        <v>5.5751095631577003</v>
      </c>
    </row>
    <row r="11" spans="1:6" x14ac:dyDescent="0.25">
      <c r="A11" s="8" t="s">
        <v>119</v>
      </c>
      <c r="B11" s="10">
        <v>100</v>
      </c>
    </row>
    <row r="13" spans="1:6" ht="75" customHeight="1" x14ac:dyDescent="0.25">
      <c r="A13" s="31" t="s">
        <v>520</v>
      </c>
      <c r="B13" s="30"/>
    </row>
    <row r="14" spans="1:6" x14ac:dyDescent="0.25">
      <c r="A14" s="31" t="s">
        <v>30</v>
      </c>
      <c r="B14" s="30"/>
    </row>
    <row r="15" spans="1:6" x14ac:dyDescent="0.25">
      <c r="A15" s="31" t="s">
        <v>31</v>
      </c>
      <c r="B15" s="30"/>
    </row>
  </sheetData>
  <mergeCells count="6">
    <mergeCell ref="A15:B15"/>
    <mergeCell ref="D1:F2"/>
    <mergeCell ref="A3:B3"/>
    <mergeCell ref="A1:B1"/>
    <mergeCell ref="A13:B13"/>
    <mergeCell ref="A14:B14"/>
  </mergeCells>
  <pageMargins left="0.7" right="0.7" top="0.75" bottom="0.75" header="0.3" footer="0.3"/>
  <pageSetup paperSize="9"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heetViews>
  <sheetFormatPr baseColWidth="10" defaultRowHeight="15" x14ac:dyDescent="0.25"/>
  <cols>
    <col min="1" max="1" width="14.7109375" customWidth="1"/>
    <col min="2" max="6" width="13.7109375" customWidth="1"/>
  </cols>
  <sheetData>
    <row r="1" spans="1:10" ht="15" customHeight="1" x14ac:dyDescent="0.25">
      <c r="A1" s="29" t="s">
        <v>531</v>
      </c>
      <c r="B1" s="30"/>
      <c r="C1" s="30"/>
      <c r="D1" s="30"/>
      <c r="E1" s="30"/>
      <c r="F1" s="30"/>
      <c r="H1" s="32" t="str">
        <f>HYPERLINK("#'Sommaire'!A1", "Retour sommaire")</f>
        <v>Retour sommaire</v>
      </c>
      <c r="I1" s="30"/>
      <c r="J1" s="30"/>
    </row>
    <row r="2" spans="1:10" x14ac:dyDescent="0.25">
      <c r="H2" s="30"/>
      <c r="I2" s="30"/>
      <c r="J2" s="30"/>
    </row>
    <row r="3" spans="1:10" x14ac:dyDescent="0.25">
      <c r="A3" s="35" t="s">
        <v>530</v>
      </c>
      <c r="B3" s="30"/>
      <c r="C3" s="30"/>
      <c r="D3" s="30"/>
      <c r="E3" s="30"/>
      <c r="F3" s="30"/>
    </row>
    <row r="4" spans="1:10" ht="71.25" x14ac:dyDescent="0.25">
      <c r="A4" s="2" t="s">
        <v>521</v>
      </c>
      <c r="B4" s="2" t="s">
        <v>522</v>
      </c>
      <c r="C4" s="2" t="s">
        <v>523</v>
      </c>
      <c r="D4" s="2" t="s">
        <v>524</v>
      </c>
      <c r="E4" s="2" t="s">
        <v>61</v>
      </c>
      <c r="F4" s="2" t="s">
        <v>525</v>
      </c>
    </row>
    <row r="5" spans="1:10" ht="57" x14ac:dyDescent="0.25">
      <c r="A5" s="12" t="s">
        <v>526</v>
      </c>
      <c r="B5" s="4">
        <v>444</v>
      </c>
      <c r="C5" s="4">
        <v>1</v>
      </c>
      <c r="D5" s="4">
        <v>10</v>
      </c>
      <c r="E5" s="4">
        <v>33</v>
      </c>
      <c r="F5" s="4">
        <v>823</v>
      </c>
    </row>
    <row r="6" spans="1:10" ht="142.5" x14ac:dyDescent="0.25">
      <c r="A6" s="12" t="s">
        <v>527</v>
      </c>
      <c r="B6" s="4">
        <v>101</v>
      </c>
      <c r="C6" s="4">
        <v>5</v>
      </c>
      <c r="D6" s="4">
        <v>6</v>
      </c>
      <c r="E6" s="4">
        <v>12</v>
      </c>
      <c r="F6" s="4">
        <v>189</v>
      </c>
    </row>
    <row r="7" spans="1:10" ht="99.75" x14ac:dyDescent="0.25">
      <c r="A7" s="12" t="s">
        <v>528</v>
      </c>
      <c r="B7" s="4">
        <v>246</v>
      </c>
      <c r="C7" s="4">
        <v>138</v>
      </c>
      <c r="D7" s="4">
        <v>14</v>
      </c>
      <c r="E7" s="4">
        <v>23</v>
      </c>
      <c r="F7" s="4">
        <v>141</v>
      </c>
    </row>
    <row r="8" spans="1:10" ht="156.75" x14ac:dyDescent="0.25">
      <c r="A8" s="13" t="s">
        <v>529</v>
      </c>
      <c r="B8" s="15">
        <v>60</v>
      </c>
      <c r="C8" s="15">
        <v>0</v>
      </c>
      <c r="D8" s="15">
        <v>1</v>
      </c>
      <c r="E8" s="15">
        <v>2</v>
      </c>
      <c r="F8" s="15">
        <v>150</v>
      </c>
    </row>
    <row r="10" spans="1:10" ht="30" customHeight="1" x14ac:dyDescent="0.25">
      <c r="A10" s="31" t="s">
        <v>532</v>
      </c>
      <c r="B10" s="30"/>
      <c r="C10" s="30"/>
      <c r="D10" s="30"/>
      <c r="E10" s="30"/>
      <c r="F10" s="30"/>
    </row>
    <row r="11" spans="1:10" x14ac:dyDescent="0.25">
      <c r="A11" s="31" t="s">
        <v>30</v>
      </c>
      <c r="B11" s="30"/>
      <c r="C11" s="30"/>
      <c r="D11" s="30"/>
      <c r="E11" s="30"/>
      <c r="F11" s="30"/>
    </row>
    <row r="12" spans="1:10" x14ac:dyDescent="0.25">
      <c r="A12" s="31" t="s">
        <v>31</v>
      </c>
      <c r="B12" s="30"/>
      <c r="C12" s="30"/>
      <c r="D12" s="30"/>
      <c r="E12" s="30"/>
      <c r="F12" s="30"/>
    </row>
  </sheetData>
  <mergeCells count="6">
    <mergeCell ref="A12:F12"/>
    <mergeCell ref="H1:J2"/>
    <mergeCell ref="A3:F3"/>
    <mergeCell ref="A1:F1"/>
    <mergeCell ref="A10:F10"/>
    <mergeCell ref="A11:F11"/>
  </mergeCells>
  <pageMargins left="0.7" right="0.7" top="0.75" bottom="0.75" header="0.3" footer="0.3"/>
  <pageSetup paperSize="9"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heetViews>
  <sheetFormatPr baseColWidth="10" defaultRowHeight="15" x14ac:dyDescent="0.25"/>
  <cols>
    <col min="1" max="1" width="40.7109375" customWidth="1"/>
    <col min="2" max="3" width="15.7109375" customWidth="1"/>
  </cols>
  <sheetData>
    <row r="1" spans="1:7" ht="15" customHeight="1" x14ac:dyDescent="0.25">
      <c r="A1" s="29" t="s">
        <v>541</v>
      </c>
      <c r="B1" s="30"/>
      <c r="C1" s="30"/>
      <c r="E1" s="32" t="str">
        <f>HYPERLINK("#'Sommaire'!A1", "Retour sommaire")</f>
        <v>Retour sommaire</v>
      </c>
      <c r="F1" s="30"/>
      <c r="G1" s="30"/>
    </row>
    <row r="2" spans="1:7" x14ac:dyDescent="0.25">
      <c r="E2" s="30"/>
      <c r="F2" s="30"/>
      <c r="G2" s="30"/>
    </row>
    <row r="3" spans="1:7" ht="28.5" x14ac:dyDescent="0.25">
      <c r="A3" s="2" t="s">
        <v>533</v>
      </c>
      <c r="B3" s="2" t="s">
        <v>534</v>
      </c>
      <c r="C3" s="2" t="s">
        <v>535</v>
      </c>
    </row>
    <row r="4" spans="1:7" x14ac:dyDescent="0.25">
      <c r="A4" s="25" t="s">
        <v>5</v>
      </c>
      <c r="B4" s="25" t="s">
        <v>536</v>
      </c>
      <c r="C4" s="25" t="s">
        <v>537</v>
      </c>
    </row>
    <row r="5" spans="1:7" x14ac:dyDescent="0.25">
      <c r="A5" s="12" t="s">
        <v>538</v>
      </c>
      <c r="B5" s="4">
        <v>2138</v>
      </c>
      <c r="C5" s="4">
        <v>13699</v>
      </c>
    </row>
    <row r="6" spans="1:7" ht="28.5" x14ac:dyDescent="0.25">
      <c r="A6" s="12" t="s">
        <v>539</v>
      </c>
      <c r="B6" s="4">
        <v>835</v>
      </c>
      <c r="C6" s="4">
        <v>3525</v>
      </c>
    </row>
    <row r="7" spans="1:7" ht="28.5" x14ac:dyDescent="0.25">
      <c r="A7" s="8" t="s">
        <v>540</v>
      </c>
      <c r="B7" s="9">
        <v>2973</v>
      </c>
      <c r="C7" s="9">
        <v>17225</v>
      </c>
    </row>
    <row r="9" spans="1:7" ht="15" customHeight="1" x14ac:dyDescent="0.25">
      <c r="A9" s="31" t="s">
        <v>542</v>
      </c>
      <c r="B9" s="30"/>
      <c r="C9" s="30"/>
    </row>
    <row r="10" spans="1:7" x14ac:dyDescent="0.25">
      <c r="A10" s="31" t="s">
        <v>30</v>
      </c>
      <c r="B10" s="30"/>
      <c r="C10" s="30"/>
    </row>
    <row r="11" spans="1:7" x14ac:dyDescent="0.25">
      <c r="A11" s="31" t="s">
        <v>31</v>
      </c>
      <c r="B11" s="30"/>
      <c r="C11" s="30"/>
    </row>
  </sheetData>
  <mergeCells count="5">
    <mergeCell ref="A1:C1"/>
    <mergeCell ref="A9:C9"/>
    <mergeCell ref="A10:C10"/>
    <mergeCell ref="A11:C11"/>
    <mergeCell ref="E1:G2"/>
  </mergeCells>
  <pageMargins left="0.7" right="0.7" top="0.75" bottom="0.75" header="0.3" footer="0.3"/>
  <pageSetup paperSize="9"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heetViews>
  <sheetFormatPr baseColWidth="10" defaultRowHeight="15" x14ac:dyDescent="0.25"/>
  <cols>
    <col min="1" max="1" width="40.7109375" customWidth="1"/>
    <col min="2" max="3" width="15.7109375" customWidth="1"/>
  </cols>
  <sheetData>
    <row r="1" spans="1:7" ht="15" customHeight="1" x14ac:dyDescent="0.25">
      <c r="A1" s="29" t="s">
        <v>546</v>
      </c>
      <c r="B1" s="30"/>
      <c r="C1" s="30"/>
      <c r="E1" s="32" t="str">
        <f>HYPERLINK("#'Sommaire'!A1", "Retour sommaire")</f>
        <v>Retour sommaire</v>
      </c>
      <c r="F1" s="30"/>
      <c r="G1" s="30"/>
    </row>
    <row r="2" spans="1:7" x14ac:dyDescent="0.25">
      <c r="E2" s="30"/>
      <c r="F2" s="30"/>
      <c r="G2" s="30"/>
    </row>
    <row r="3" spans="1:7" ht="28.5" x14ac:dyDescent="0.25">
      <c r="A3" s="2" t="s">
        <v>533</v>
      </c>
      <c r="B3" s="2" t="s">
        <v>534</v>
      </c>
      <c r="C3" s="2" t="s">
        <v>535</v>
      </c>
    </row>
    <row r="4" spans="1:7" x14ac:dyDescent="0.25">
      <c r="A4" s="25" t="s">
        <v>5</v>
      </c>
      <c r="B4" s="25" t="s">
        <v>536</v>
      </c>
      <c r="C4" s="25" t="s">
        <v>537</v>
      </c>
    </row>
    <row r="5" spans="1:7" x14ac:dyDescent="0.25">
      <c r="A5" s="12" t="s">
        <v>543</v>
      </c>
      <c r="B5" s="4">
        <v>1429</v>
      </c>
      <c r="C5" s="4">
        <v>15063</v>
      </c>
    </row>
    <row r="6" spans="1:7" x14ac:dyDescent="0.25">
      <c r="A6" s="12" t="s">
        <v>544</v>
      </c>
      <c r="B6" s="4">
        <v>1182</v>
      </c>
      <c r="C6" s="4">
        <v>2017</v>
      </c>
    </row>
    <row r="7" spans="1:7" x14ac:dyDescent="0.25">
      <c r="A7" s="12" t="s">
        <v>545</v>
      </c>
      <c r="B7" s="4">
        <v>362</v>
      </c>
      <c r="C7" s="4">
        <v>145</v>
      </c>
    </row>
    <row r="8" spans="1:7" x14ac:dyDescent="0.25">
      <c r="A8" s="8" t="s">
        <v>119</v>
      </c>
      <c r="B8" s="9">
        <v>2973</v>
      </c>
      <c r="C8" s="9">
        <v>17225</v>
      </c>
    </row>
    <row r="10" spans="1:7" ht="30" customHeight="1" x14ac:dyDescent="0.25">
      <c r="A10" s="31" t="s">
        <v>547</v>
      </c>
      <c r="B10" s="30"/>
      <c r="C10" s="30"/>
    </row>
    <row r="11" spans="1:7" x14ac:dyDescent="0.25">
      <c r="A11" s="31" t="s">
        <v>30</v>
      </c>
      <c r="B11" s="30"/>
      <c r="C11" s="30"/>
    </row>
    <row r="12" spans="1:7" x14ac:dyDescent="0.25">
      <c r="A12" s="31" t="s">
        <v>31</v>
      </c>
      <c r="B12" s="30"/>
      <c r="C12" s="30"/>
    </row>
  </sheetData>
  <mergeCells count="5">
    <mergeCell ref="A1:C1"/>
    <mergeCell ref="A10:C10"/>
    <mergeCell ref="A11:C11"/>
    <mergeCell ref="A12:C12"/>
    <mergeCell ref="E1:G2"/>
  </mergeCells>
  <pageMargins left="0.7" right="0.7" top="0.75" bottom="0.75" header="0.3" footer="0.3"/>
  <pageSetup paperSize="9"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heetViews>
  <sheetFormatPr baseColWidth="10" defaultRowHeight="15" x14ac:dyDescent="0.25"/>
  <cols>
    <col min="1" max="1" width="22.7109375" customWidth="1"/>
    <col min="2" max="2" width="13.7109375" customWidth="1"/>
    <col min="3" max="5" width="12.7109375" customWidth="1"/>
  </cols>
  <sheetData>
    <row r="1" spans="1:9" ht="15" customHeight="1" x14ac:dyDescent="0.25">
      <c r="A1" s="29" t="s">
        <v>550</v>
      </c>
      <c r="B1" s="30"/>
      <c r="C1" s="30"/>
      <c r="D1" s="30"/>
      <c r="E1" s="30"/>
      <c r="G1" s="32" t="str">
        <f>HYPERLINK("#'Sommaire'!A1", "Retour sommaire")</f>
        <v>Retour sommaire</v>
      </c>
      <c r="H1" s="30"/>
      <c r="I1" s="30"/>
    </row>
    <row r="2" spans="1:9" x14ac:dyDescent="0.25">
      <c r="G2" s="30"/>
      <c r="H2" s="30"/>
      <c r="I2" s="30"/>
    </row>
    <row r="3" spans="1:9" ht="28.5" x14ac:dyDescent="0.25">
      <c r="A3" s="2" t="s">
        <v>0</v>
      </c>
      <c r="B3" s="2" t="s">
        <v>449</v>
      </c>
      <c r="C3" s="2" t="s">
        <v>2</v>
      </c>
      <c r="D3" s="2" t="s">
        <v>3</v>
      </c>
      <c r="E3" s="2" t="s">
        <v>220</v>
      </c>
    </row>
    <row r="4" spans="1:9" ht="42.75" x14ac:dyDescent="0.25">
      <c r="A4" s="25" t="s">
        <v>38</v>
      </c>
      <c r="B4" s="25" t="s">
        <v>6</v>
      </c>
      <c r="C4" s="25" t="s">
        <v>7</v>
      </c>
      <c r="D4" s="25" t="s">
        <v>8</v>
      </c>
      <c r="E4" s="25" t="s">
        <v>9</v>
      </c>
    </row>
    <row r="5" spans="1:9" x14ac:dyDescent="0.25">
      <c r="A5" s="3" t="s">
        <v>24</v>
      </c>
      <c r="B5" s="5">
        <v>6</v>
      </c>
      <c r="C5" s="7">
        <v>289.29399999999998</v>
      </c>
      <c r="D5" s="5">
        <v>1240.364</v>
      </c>
      <c r="E5" s="7">
        <v>4.29</v>
      </c>
    </row>
    <row r="6" spans="1:9" x14ac:dyDescent="0.25">
      <c r="A6" s="11" t="s">
        <v>548</v>
      </c>
      <c r="B6" s="4">
        <v>3</v>
      </c>
      <c r="C6" s="6">
        <v>126.142</v>
      </c>
      <c r="D6" s="4">
        <v>622.90800000000002</v>
      </c>
      <c r="E6" s="6">
        <v>4.9400000000000004</v>
      </c>
    </row>
    <row r="7" spans="1:9" x14ac:dyDescent="0.25">
      <c r="A7" s="11" t="s">
        <v>549</v>
      </c>
      <c r="B7" s="4">
        <v>5</v>
      </c>
      <c r="C7" s="6">
        <v>163.15199999999999</v>
      </c>
      <c r="D7" s="4">
        <v>617.45600000000002</v>
      </c>
      <c r="E7" s="6">
        <v>3.78</v>
      </c>
    </row>
    <row r="8" spans="1:9" x14ac:dyDescent="0.25">
      <c r="A8" s="3" t="s">
        <v>25</v>
      </c>
      <c r="B8" s="5">
        <v>10</v>
      </c>
      <c r="C8" s="7">
        <v>11.411</v>
      </c>
      <c r="D8" s="5">
        <v>644.05700000000002</v>
      </c>
      <c r="E8" s="7">
        <v>56.44</v>
      </c>
    </row>
    <row r="9" spans="1:9" x14ac:dyDescent="0.25">
      <c r="A9" s="3" t="s">
        <v>26</v>
      </c>
      <c r="B9" s="5">
        <v>189</v>
      </c>
      <c r="C9" s="7">
        <v>223.067814120246</v>
      </c>
      <c r="D9" s="5">
        <v>8770.3105549450593</v>
      </c>
      <c r="E9" s="7">
        <v>39.32</v>
      </c>
    </row>
    <row r="10" spans="1:9" x14ac:dyDescent="0.25">
      <c r="A10" s="8" t="s">
        <v>86</v>
      </c>
      <c r="B10" s="9">
        <v>199</v>
      </c>
      <c r="C10" s="10">
        <v>523.77281412024604</v>
      </c>
      <c r="D10" s="9">
        <v>10654.7315549451</v>
      </c>
      <c r="E10" s="10">
        <v>20.34</v>
      </c>
    </row>
    <row r="12" spans="1:9" ht="90" customHeight="1" x14ac:dyDescent="0.25">
      <c r="A12" s="31" t="s">
        <v>551</v>
      </c>
      <c r="B12" s="30"/>
      <c r="C12" s="30"/>
      <c r="D12" s="30"/>
      <c r="E12" s="30"/>
    </row>
    <row r="13" spans="1:9" x14ac:dyDescent="0.25">
      <c r="A13" s="31" t="s">
        <v>30</v>
      </c>
      <c r="B13" s="30"/>
      <c r="C13" s="30"/>
      <c r="D13" s="30"/>
      <c r="E13" s="30"/>
    </row>
    <row r="14" spans="1:9" x14ac:dyDescent="0.25">
      <c r="A14" s="31" t="s">
        <v>31</v>
      </c>
      <c r="B14" s="30"/>
      <c r="C14" s="30"/>
      <c r="D14" s="30"/>
      <c r="E14" s="30"/>
    </row>
  </sheetData>
  <mergeCells count="5">
    <mergeCell ref="A1:E1"/>
    <mergeCell ref="A12:E12"/>
    <mergeCell ref="A13:E13"/>
    <mergeCell ref="A14:E14"/>
    <mergeCell ref="G1:I2"/>
  </mergeCells>
  <pageMargins left="0.7" right="0.7" top="0.75" bottom="0.75" header="0.3" footer="0.3"/>
  <pageSetup paperSize="9"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workbookViewId="0"/>
  </sheetViews>
  <sheetFormatPr baseColWidth="10" defaultRowHeight="15" x14ac:dyDescent="0.25"/>
  <cols>
    <col min="1" max="1" width="9.7109375" customWidth="1"/>
    <col min="2" max="2" width="30.7109375" customWidth="1"/>
    <col min="3" max="3" width="12.7109375" customWidth="1"/>
    <col min="4" max="7" width="8.7109375" customWidth="1"/>
  </cols>
  <sheetData>
    <row r="1" spans="1:11" ht="15" customHeight="1" x14ac:dyDescent="0.25">
      <c r="A1" s="29" t="s">
        <v>575</v>
      </c>
      <c r="B1" s="30"/>
      <c r="C1" s="30"/>
      <c r="D1" s="30"/>
      <c r="E1" s="30"/>
      <c r="F1" s="30"/>
      <c r="G1" s="30"/>
      <c r="I1" s="32" t="str">
        <f>HYPERLINK("#'Sommaire'!A1", "Retour sommaire")</f>
        <v>Retour sommaire</v>
      </c>
      <c r="J1" s="30"/>
      <c r="K1" s="30"/>
    </row>
    <row r="2" spans="1:11" x14ac:dyDescent="0.25">
      <c r="I2" s="30"/>
      <c r="J2" s="30"/>
      <c r="K2" s="30"/>
    </row>
    <row r="3" spans="1:11" ht="42.75" x14ac:dyDescent="0.25">
      <c r="A3" s="2" t="s">
        <v>32</v>
      </c>
      <c r="B3" s="2" t="s">
        <v>441</v>
      </c>
      <c r="C3" s="2" t="s">
        <v>449</v>
      </c>
      <c r="D3" s="2" t="s">
        <v>2</v>
      </c>
      <c r="E3" s="2" t="s">
        <v>3</v>
      </c>
      <c r="F3" s="2" t="s">
        <v>4</v>
      </c>
      <c r="G3" s="2" t="s">
        <v>552</v>
      </c>
    </row>
    <row r="4" spans="1:11" ht="42.75" x14ac:dyDescent="0.25">
      <c r="A4" s="25" t="s">
        <v>38</v>
      </c>
      <c r="B4" s="25" t="s">
        <v>38</v>
      </c>
      <c r="C4" s="25" t="s">
        <v>6</v>
      </c>
      <c r="D4" s="25" t="s">
        <v>7</v>
      </c>
      <c r="E4" s="25" t="s">
        <v>8</v>
      </c>
      <c r="F4" s="25" t="s">
        <v>9</v>
      </c>
      <c r="G4" s="25" t="s">
        <v>328</v>
      </c>
    </row>
    <row r="5" spans="1:11" ht="28.5" x14ac:dyDescent="0.25">
      <c r="A5" s="12" t="s">
        <v>553</v>
      </c>
      <c r="B5" s="12" t="s">
        <v>554</v>
      </c>
      <c r="C5" s="4">
        <v>6</v>
      </c>
      <c r="D5" s="6">
        <v>289.29399999999998</v>
      </c>
      <c r="E5" s="4">
        <v>1240.364</v>
      </c>
      <c r="F5" s="6">
        <v>4.2875552206405896</v>
      </c>
      <c r="G5" s="6">
        <v>31.8137603959985</v>
      </c>
    </row>
    <row r="6" spans="1:11" ht="28.5" x14ac:dyDescent="0.25">
      <c r="A6" s="33" t="s">
        <v>555</v>
      </c>
      <c r="B6" s="12" t="s">
        <v>556</v>
      </c>
      <c r="C6" s="4">
        <v>7</v>
      </c>
      <c r="D6" s="6">
        <v>10.468999999999999</v>
      </c>
      <c r="E6" s="4">
        <v>323.42119230769202</v>
      </c>
      <c r="F6" s="6">
        <v>30.8932268896449</v>
      </c>
      <c r="G6" s="6">
        <v>4.5792339287420001</v>
      </c>
    </row>
    <row r="7" spans="1:11" ht="42.75" x14ac:dyDescent="0.25">
      <c r="A7" s="33" t="s">
        <v>555</v>
      </c>
      <c r="B7" s="12" t="s">
        <v>557</v>
      </c>
      <c r="C7" s="4">
        <v>4</v>
      </c>
      <c r="D7" s="6">
        <v>1.1619999999999999</v>
      </c>
      <c r="E7" s="4">
        <v>322.65600000000001</v>
      </c>
      <c r="F7" s="6">
        <v>277.67297762478501</v>
      </c>
      <c r="G7" s="6">
        <v>5.3786574870912203</v>
      </c>
    </row>
    <row r="8" spans="1:11" x14ac:dyDescent="0.25">
      <c r="A8" s="42" t="s">
        <v>26</v>
      </c>
      <c r="B8" s="3" t="s">
        <v>165</v>
      </c>
      <c r="C8" s="5">
        <v>38</v>
      </c>
      <c r="D8" s="7">
        <v>69.012</v>
      </c>
      <c r="E8" s="5">
        <v>1880.789</v>
      </c>
      <c r="F8" s="7">
        <v>27.2530719295195</v>
      </c>
      <c r="G8" s="7">
        <v>4.7253810931432199</v>
      </c>
    </row>
    <row r="9" spans="1:11" x14ac:dyDescent="0.25">
      <c r="A9" s="43" t="s">
        <v>26</v>
      </c>
      <c r="B9" s="19" t="s">
        <v>558</v>
      </c>
      <c r="C9" s="20">
        <v>8</v>
      </c>
      <c r="D9" s="23">
        <v>39.372</v>
      </c>
      <c r="E9" s="20">
        <v>919.89700000000005</v>
      </c>
      <c r="F9" s="23">
        <v>23.364243624911101</v>
      </c>
      <c r="G9" s="23">
        <v>0.67611500558772697</v>
      </c>
    </row>
    <row r="10" spans="1:11" x14ac:dyDescent="0.25">
      <c r="A10" s="43" t="s">
        <v>26</v>
      </c>
      <c r="B10" s="19" t="s">
        <v>559</v>
      </c>
      <c r="C10" s="20">
        <v>18</v>
      </c>
      <c r="D10" s="23">
        <v>20.748000000000001</v>
      </c>
      <c r="E10" s="20">
        <v>638.16700000000003</v>
      </c>
      <c r="F10" s="23">
        <v>30.758000771158699</v>
      </c>
      <c r="G10" s="23">
        <v>8.8220551378446093</v>
      </c>
    </row>
    <row r="11" spans="1:11" ht="42.75" x14ac:dyDescent="0.25">
      <c r="A11" s="43" t="s">
        <v>26</v>
      </c>
      <c r="B11" s="19" t="s">
        <v>560</v>
      </c>
      <c r="C11" s="20">
        <v>12</v>
      </c>
      <c r="D11" s="23">
        <v>8.8919999999999995</v>
      </c>
      <c r="E11" s="20">
        <v>322.72500000000002</v>
      </c>
      <c r="F11" s="23">
        <v>36.293859649122801</v>
      </c>
      <c r="G11" s="23">
        <v>13.095816464237499</v>
      </c>
    </row>
    <row r="12" spans="1:11" x14ac:dyDescent="0.25">
      <c r="A12" s="42" t="s">
        <v>26</v>
      </c>
      <c r="B12" s="3" t="s">
        <v>163</v>
      </c>
      <c r="C12" s="5">
        <v>28</v>
      </c>
      <c r="D12" s="7">
        <v>33.479999999999997</v>
      </c>
      <c r="E12" s="5">
        <v>1058.335</v>
      </c>
      <c r="F12" s="7">
        <v>31.610961768219799</v>
      </c>
      <c r="G12" s="7">
        <v>10.9307048984468</v>
      </c>
    </row>
    <row r="13" spans="1:11" x14ac:dyDescent="0.25">
      <c r="A13" s="43" t="s">
        <v>26</v>
      </c>
      <c r="B13" s="19" t="s">
        <v>561</v>
      </c>
      <c r="C13" s="20">
        <v>5</v>
      </c>
      <c r="D13" s="23">
        <v>11.932</v>
      </c>
      <c r="E13" s="20">
        <v>300.41500000000002</v>
      </c>
      <c r="F13" s="23">
        <v>25.1772544418371</v>
      </c>
      <c r="G13" s="23">
        <v>10.4492122024807</v>
      </c>
    </row>
    <row r="14" spans="1:11" ht="42.75" x14ac:dyDescent="0.25">
      <c r="A14" s="43" t="s">
        <v>26</v>
      </c>
      <c r="B14" s="19" t="s">
        <v>562</v>
      </c>
      <c r="C14" s="20">
        <v>9</v>
      </c>
      <c r="D14" s="23">
        <v>8.6839999999999993</v>
      </c>
      <c r="E14" s="20">
        <v>352.83300000000003</v>
      </c>
      <c r="F14" s="23">
        <v>40.630239520958099</v>
      </c>
      <c r="G14" s="23">
        <v>25.985720865960399</v>
      </c>
    </row>
    <row r="15" spans="1:11" x14ac:dyDescent="0.25">
      <c r="A15" s="43" t="s">
        <v>26</v>
      </c>
      <c r="B15" s="19" t="s">
        <v>563</v>
      </c>
      <c r="C15" s="20">
        <v>5</v>
      </c>
      <c r="D15" s="23">
        <v>7.7960000000000003</v>
      </c>
      <c r="E15" s="20">
        <v>235.797</v>
      </c>
      <c r="F15" s="23">
        <v>30.2458953309389</v>
      </c>
      <c r="G15" s="23">
        <v>0.407901487942535</v>
      </c>
    </row>
    <row r="16" spans="1:11" ht="28.5" x14ac:dyDescent="0.25">
      <c r="A16" s="43" t="s">
        <v>26</v>
      </c>
      <c r="B16" s="19" t="s">
        <v>564</v>
      </c>
      <c r="C16" s="20">
        <v>9</v>
      </c>
      <c r="D16" s="23">
        <v>5.0679999999999996</v>
      </c>
      <c r="E16" s="20">
        <v>169.29</v>
      </c>
      <c r="F16" s="23">
        <v>33.4037095501184</v>
      </c>
      <c r="G16" s="23">
        <v>2.4546172059984199</v>
      </c>
    </row>
    <row r="17" spans="1:7" x14ac:dyDescent="0.25">
      <c r="A17" s="42" t="s">
        <v>26</v>
      </c>
      <c r="B17" s="3" t="s">
        <v>164</v>
      </c>
      <c r="C17" s="5">
        <v>40</v>
      </c>
      <c r="D17" s="7">
        <v>32.484000000000002</v>
      </c>
      <c r="E17" s="5">
        <v>1117.5387658862901</v>
      </c>
      <c r="F17" s="7">
        <v>34.4027449170758</v>
      </c>
      <c r="G17" s="7">
        <v>7.6286171653737203</v>
      </c>
    </row>
    <row r="18" spans="1:7" x14ac:dyDescent="0.25">
      <c r="A18" s="43" t="s">
        <v>26</v>
      </c>
      <c r="B18" s="19" t="s">
        <v>565</v>
      </c>
      <c r="C18" s="20">
        <v>15</v>
      </c>
      <c r="D18" s="23">
        <v>13.016</v>
      </c>
      <c r="E18" s="20">
        <v>456.19276588628799</v>
      </c>
      <c r="F18" s="23">
        <v>35.0486144657566</v>
      </c>
      <c r="G18" s="23">
        <v>12.8985863552551</v>
      </c>
    </row>
    <row r="19" spans="1:7" x14ac:dyDescent="0.25">
      <c r="A19" s="43" t="s">
        <v>26</v>
      </c>
      <c r="B19" s="19" t="s">
        <v>566</v>
      </c>
      <c r="C19" s="20">
        <v>8</v>
      </c>
      <c r="D19" s="23">
        <v>7.8440000000000003</v>
      </c>
      <c r="E19" s="20">
        <v>327.50200000000001</v>
      </c>
      <c r="F19" s="23">
        <v>41.751912289648097</v>
      </c>
      <c r="G19" s="23">
        <v>4.3549209586945397</v>
      </c>
    </row>
    <row r="20" spans="1:7" x14ac:dyDescent="0.25">
      <c r="A20" s="43" t="s">
        <v>26</v>
      </c>
      <c r="B20" s="19" t="s">
        <v>567</v>
      </c>
      <c r="C20" s="20">
        <v>7</v>
      </c>
      <c r="D20" s="23">
        <v>4.8840000000000003</v>
      </c>
      <c r="E20" s="20">
        <v>136.304</v>
      </c>
      <c r="F20" s="23">
        <v>27.9082719082719</v>
      </c>
      <c r="G20" s="23">
        <v>2.3423423423423402</v>
      </c>
    </row>
    <row r="21" spans="1:7" x14ac:dyDescent="0.25">
      <c r="A21" s="43" t="s">
        <v>26</v>
      </c>
      <c r="B21" s="19" t="s">
        <v>568</v>
      </c>
      <c r="C21" s="20">
        <v>3</v>
      </c>
      <c r="D21" s="23">
        <v>3.956</v>
      </c>
      <c r="E21" s="20">
        <v>100.38200000000001</v>
      </c>
      <c r="F21" s="23">
        <v>25.3746208291203</v>
      </c>
      <c r="G21" s="23">
        <v>7.50252780586451</v>
      </c>
    </row>
    <row r="22" spans="1:7" ht="28.5" x14ac:dyDescent="0.25">
      <c r="A22" s="43" t="s">
        <v>26</v>
      </c>
      <c r="B22" s="19" t="s">
        <v>569</v>
      </c>
      <c r="C22" s="20">
        <v>7</v>
      </c>
      <c r="D22" s="23">
        <v>2.7839999999999998</v>
      </c>
      <c r="E22" s="20">
        <v>97.158000000000001</v>
      </c>
      <c r="F22" s="23">
        <v>34.898706896551701</v>
      </c>
      <c r="G22" s="23">
        <v>1.6666666666666701</v>
      </c>
    </row>
    <row r="23" spans="1:7" x14ac:dyDescent="0.25">
      <c r="A23" s="42" t="s">
        <v>26</v>
      </c>
      <c r="B23" s="3" t="s">
        <v>152</v>
      </c>
      <c r="C23" s="5">
        <v>28</v>
      </c>
      <c r="D23" s="7">
        <v>32.1644731461219</v>
      </c>
      <c r="E23" s="5">
        <v>1211.7929999999999</v>
      </c>
      <c r="F23" s="7">
        <v>37.674890382779601</v>
      </c>
      <c r="G23" s="7">
        <v>5.74136561046907</v>
      </c>
    </row>
    <row r="24" spans="1:7" ht="28.5" x14ac:dyDescent="0.25">
      <c r="A24" s="43" t="s">
        <v>26</v>
      </c>
      <c r="B24" s="19" t="s">
        <v>570</v>
      </c>
      <c r="C24" s="20">
        <v>12</v>
      </c>
      <c r="D24" s="23">
        <v>12.2884731461219</v>
      </c>
      <c r="E24" s="20">
        <v>497.45800000000003</v>
      </c>
      <c r="F24" s="23">
        <v>40.481676941044</v>
      </c>
      <c r="G24" s="23">
        <v>1.34695334425853</v>
      </c>
    </row>
    <row r="25" spans="1:7" x14ac:dyDescent="0.25">
      <c r="A25" s="43" t="s">
        <v>26</v>
      </c>
      <c r="B25" s="19" t="s">
        <v>571</v>
      </c>
      <c r="C25" s="20">
        <v>10</v>
      </c>
      <c r="D25" s="23">
        <v>11.827999999999999</v>
      </c>
      <c r="E25" s="20">
        <v>421.88299999999998</v>
      </c>
      <c r="F25" s="23">
        <v>35.668160297598902</v>
      </c>
      <c r="G25" s="23">
        <v>12.7470409198512</v>
      </c>
    </row>
    <row r="26" spans="1:7" x14ac:dyDescent="0.25">
      <c r="A26" s="43" t="s">
        <v>26</v>
      </c>
      <c r="B26" s="19" t="s">
        <v>572</v>
      </c>
      <c r="C26" s="20">
        <v>6</v>
      </c>
      <c r="D26" s="23">
        <v>8.048</v>
      </c>
      <c r="E26" s="20">
        <v>292.452</v>
      </c>
      <c r="F26" s="23">
        <v>36.338469184890698</v>
      </c>
      <c r="G26" s="23">
        <v>2.1550695825049702</v>
      </c>
    </row>
    <row r="27" spans="1:7" ht="28.5" x14ac:dyDescent="0.25">
      <c r="A27" s="42" t="s">
        <v>26</v>
      </c>
      <c r="B27" s="3" t="s">
        <v>573</v>
      </c>
      <c r="C27" s="5">
        <v>22</v>
      </c>
      <c r="D27" s="7">
        <v>30.620340974124399</v>
      </c>
      <c r="E27" s="5">
        <v>2259.75</v>
      </c>
      <c r="F27" s="7">
        <v>73.798982248747507</v>
      </c>
      <c r="G27" s="7">
        <v>3.2172078058584401</v>
      </c>
    </row>
    <row r="28" spans="1:7" x14ac:dyDescent="0.25">
      <c r="A28" s="42" t="s">
        <v>26</v>
      </c>
      <c r="B28" s="3" t="s">
        <v>154</v>
      </c>
      <c r="C28" s="5">
        <v>7</v>
      </c>
      <c r="D28" s="7">
        <v>7.8689999999999998</v>
      </c>
      <c r="E28" s="5">
        <v>260.52100000000002</v>
      </c>
      <c r="F28" s="7">
        <v>33.107256322277301</v>
      </c>
      <c r="G28" s="7">
        <v>1.2912695386961499</v>
      </c>
    </row>
    <row r="29" spans="1:7" x14ac:dyDescent="0.25">
      <c r="A29" s="42" t="s">
        <v>26</v>
      </c>
      <c r="B29" s="3" t="s">
        <v>159</v>
      </c>
      <c r="C29" s="5">
        <v>7</v>
      </c>
      <c r="D29" s="7">
        <v>5.4560000000000004</v>
      </c>
      <c r="E29" s="5">
        <v>199.72399999999999</v>
      </c>
      <c r="F29" s="7">
        <v>36.606304985337196</v>
      </c>
      <c r="G29" s="7">
        <v>4.1348973607038104</v>
      </c>
    </row>
    <row r="30" spans="1:7" x14ac:dyDescent="0.25">
      <c r="A30" s="42" t="s">
        <v>26</v>
      </c>
      <c r="B30" s="3" t="s">
        <v>162</v>
      </c>
      <c r="C30" s="5">
        <v>5</v>
      </c>
      <c r="D30" s="7">
        <v>4.58</v>
      </c>
      <c r="E30" s="5">
        <v>192.92400000000001</v>
      </c>
      <c r="F30" s="7">
        <v>42.123144104803501</v>
      </c>
      <c r="G30" s="7">
        <v>6.7283842794759803</v>
      </c>
    </row>
    <row r="31" spans="1:7" ht="28.5" x14ac:dyDescent="0.25">
      <c r="A31" s="42" t="s">
        <v>26</v>
      </c>
      <c r="B31" s="3" t="s">
        <v>170</v>
      </c>
      <c r="C31" s="5">
        <v>10</v>
      </c>
      <c r="D31" s="7">
        <v>4.4859999999999998</v>
      </c>
      <c r="E31" s="5">
        <v>163.488</v>
      </c>
      <c r="F31" s="7">
        <v>36.4440481497994</v>
      </c>
      <c r="G31" s="7">
        <v>2.0044583147570201</v>
      </c>
    </row>
    <row r="32" spans="1:7" x14ac:dyDescent="0.25">
      <c r="A32" s="44" t="s">
        <v>26</v>
      </c>
      <c r="B32" s="21" t="s">
        <v>574</v>
      </c>
      <c r="C32" s="22">
        <v>4</v>
      </c>
      <c r="D32" s="24">
        <v>2.6960000000000002</v>
      </c>
      <c r="E32" s="22">
        <v>423.42759675107499</v>
      </c>
      <c r="F32" s="24">
        <v>157.05771392843999</v>
      </c>
      <c r="G32" s="24">
        <v>0.14836795252225499</v>
      </c>
    </row>
    <row r="34" spans="1:7" ht="105" customHeight="1" x14ac:dyDescent="0.25">
      <c r="A34" s="31" t="s">
        <v>576</v>
      </c>
      <c r="B34" s="30"/>
      <c r="C34" s="30"/>
      <c r="D34" s="30"/>
      <c r="E34" s="30"/>
      <c r="F34" s="30"/>
      <c r="G34" s="30"/>
    </row>
    <row r="35" spans="1:7" x14ac:dyDescent="0.25">
      <c r="A35" s="31" t="s">
        <v>30</v>
      </c>
      <c r="B35" s="30"/>
      <c r="C35" s="30"/>
      <c r="D35" s="30"/>
      <c r="E35" s="30"/>
      <c r="F35" s="30"/>
      <c r="G35" s="30"/>
    </row>
    <row r="36" spans="1:7" x14ac:dyDescent="0.25">
      <c r="A36" s="31" t="s">
        <v>31</v>
      </c>
      <c r="B36" s="30"/>
      <c r="C36" s="30"/>
      <c r="D36" s="30"/>
      <c r="E36" s="30"/>
      <c r="F36" s="30"/>
      <c r="G36" s="30"/>
    </row>
  </sheetData>
  <mergeCells count="7">
    <mergeCell ref="I1:K2"/>
    <mergeCell ref="A1:G1"/>
    <mergeCell ref="A34:G34"/>
    <mergeCell ref="A35:G35"/>
    <mergeCell ref="A36:G36"/>
    <mergeCell ref="A6:A7"/>
    <mergeCell ref="A8:A32"/>
  </mergeCells>
  <pageMargins left="0.7" right="0.7" top="0.75" bottom="0.75" header="0.3" footer="0.3"/>
  <pageSetup paperSize="9"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heetViews>
  <sheetFormatPr baseColWidth="10" defaultRowHeight="15" x14ac:dyDescent="0.25"/>
  <cols>
    <col min="1" max="1" width="30.7109375" customWidth="1"/>
    <col min="2" max="4" width="17.7109375" customWidth="1"/>
  </cols>
  <sheetData>
    <row r="1" spans="1:8" ht="15" customHeight="1" x14ac:dyDescent="0.25">
      <c r="A1" s="29" t="s">
        <v>580</v>
      </c>
      <c r="B1" s="30"/>
      <c r="C1" s="30"/>
      <c r="D1" s="30"/>
      <c r="F1" s="32" t="str">
        <f>HYPERLINK("#'Sommaire'!A1", "Retour sommaire")</f>
        <v>Retour sommaire</v>
      </c>
      <c r="G1" s="30"/>
      <c r="H1" s="30"/>
    </row>
    <row r="2" spans="1:8" x14ac:dyDescent="0.25">
      <c r="F2" s="30"/>
      <c r="G2" s="30"/>
      <c r="H2" s="30"/>
    </row>
    <row r="3" spans="1:8" x14ac:dyDescent="0.25">
      <c r="A3" s="35" t="s">
        <v>579</v>
      </c>
      <c r="B3" s="30"/>
      <c r="C3" s="30"/>
      <c r="D3" s="30"/>
    </row>
    <row r="4" spans="1:8" ht="28.5" x14ac:dyDescent="0.25">
      <c r="A4" s="2" t="s">
        <v>0</v>
      </c>
      <c r="B4" s="2" t="s">
        <v>577</v>
      </c>
      <c r="C4" s="2" t="s">
        <v>329</v>
      </c>
      <c r="D4" s="2" t="s">
        <v>578</v>
      </c>
    </row>
    <row r="5" spans="1:8" x14ac:dyDescent="0.25">
      <c r="A5" s="12" t="s">
        <v>26</v>
      </c>
      <c r="B5" s="4">
        <v>14.8570449886194</v>
      </c>
      <c r="C5" s="4">
        <v>32.518223383110303</v>
      </c>
      <c r="D5" s="4">
        <v>6.0417913692144101</v>
      </c>
    </row>
    <row r="6" spans="1:8" x14ac:dyDescent="0.25">
      <c r="A6" s="12" t="s">
        <v>24</v>
      </c>
      <c r="B6" s="4">
        <v>62.500086417277899</v>
      </c>
      <c r="C6" s="4">
        <v>83.655036053288299</v>
      </c>
      <c r="D6" s="4">
        <v>0</v>
      </c>
    </row>
    <row r="7" spans="1:8" x14ac:dyDescent="0.25">
      <c r="A7" s="13" t="s">
        <v>25</v>
      </c>
      <c r="B7" s="15">
        <v>0</v>
      </c>
      <c r="C7" s="15">
        <v>4.3817369205152898</v>
      </c>
      <c r="D7" s="15">
        <v>0.32635176583997899</v>
      </c>
    </row>
    <row r="9" spans="1:8" ht="30" customHeight="1" x14ac:dyDescent="0.25">
      <c r="A9" s="31" t="s">
        <v>581</v>
      </c>
      <c r="B9" s="30"/>
      <c r="C9" s="30"/>
      <c r="D9" s="30"/>
    </row>
    <row r="10" spans="1:8" x14ac:dyDescent="0.25">
      <c r="A10" s="31" t="s">
        <v>30</v>
      </c>
      <c r="B10" s="30"/>
      <c r="C10" s="30"/>
      <c r="D10" s="30"/>
    </row>
    <row r="11" spans="1:8" x14ac:dyDescent="0.25">
      <c r="A11" s="31" t="s">
        <v>31</v>
      </c>
      <c r="B11" s="30"/>
      <c r="C11" s="30"/>
      <c r="D11" s="30"/>
    </row>
  </sheetData>
  <mergeCells count="6">
    <mergeCell ref="A11:D11"/>
    <mergeCell ref="F1:H2"/>
    <mergeCell ref="A3:D3"/>
    <mergeCell ref="A1:D1"/>
    <mergeCell ref="A9:D9"/>
    <mergeCell ref="A10:D10"/>
  </mergeCells>
  <pageMargins left="0.7" right="0.7" top="0.75" bottom="0.75" header="0.3" footer="0.3"/>
  <pageSetup paperSize="9"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heetViews>
  <sheetFormatPr baseColWidth="10" defaultRowHeight="15" x14ac:dyDescent="0.25"/>
  <cols>
    <col min="1" max="1" width="35.7109375" customWidth="1"/>
    <col min="2" max="5" width="12.7109375" customWidth="1"/>
  </cols>
  <sheetData>
    <row r="1" spans="1:9" ht="15" customHeight="1" x14ac:dyDescent="0.25">
      <c r="A1" s="29" t="s">
        <v>586</v>
      </c>
      <c r="B1" s="30"/>
      <c r="C1" s="30"/>
      <c r="D1" s="30"/>
      <c r="E1" s="30"/>
      <c r="G1" s="32" t="str">
        <f>HYPERLINK("#'Sommaire'!A1", "Retour sommaire")</f>
        <v>Retour sommaire</v>
      </c>
      <c r="H1" s="30"/>
      <c r="I1" s="30"/>
    </row>
    <row r="2" spans="1:9" x14ac:dyDescent="0.25">
      <c r="G2" s="30"/>
      <c r="H2" s="30"/>
      <c r="I2" s="30"/>
    </row>
    <row r="3" spans="1:9" x14ac:dyDescent="0.25">
      <c r="A3" s="35" t="s">
        <v>287</v>
      </c>
      <c r="B3" s="30"/>
      <c r="C3" s="30"/>
      <c r="D3" s="30"/>
      <c r="E3" s="30"/>
    </row>
    <row r="4" spans="1:9" x14ac:dyDescent="0.25">
      <c r="A4" s="2" t="s">
        <v>463</v>
      </c>
      <c r="B4" s="2" t="s">
        <v>553</v>
      </c>
      <c r="C4" s="2" t="s">
        <v>555</v>
      </c>
      <c r="D4" s="2" t="s">
        <v>582</v>
      </c>
      <c r="E4" s="2" t="s">
        <v>26</v>
      </c>
    </row>
    <row r="5" spans="1:9" x14ac:dyDescent="0.25">
      <c r="A5" s="3" t="s">
        <v>466</v>
      </c>
      <c r="B5" s="5">
        <v>100</v>
      </c>
      <c r="C5" s="5">
        <v>83.3333333333333</v>
      </c>
      <c r="D5" s="5">
        <v>66.6666666666667</v>
      </c>
      <c r="E5" s="5">
        <v>69.945355191256795</v>
      </c>
    </row>
    <row r="6" spans="1:9" x14ac:dyDescent="0.25">
      <c r="A6" s="3" t="s">
        <v>280</v>
      </c>
      <c r="B6" s="5"/>
      <c r="C6" s="5"/>
      <c r="D6" s="5">
        <v>16.6666666666667</v>
      </c>
      <c r="E6" s="5">
        <v>12.568306010929</v>
      </c>
    </row>
    <row r="7" spans="1:9" ht="28.5" x14ac:dyDescent="0.25">
      <c r="A7" s="12" t="s">
        <v>469</v>
      </c>
      <c r="B7" s="4"/>
      <c r="C7" s="4">
        <v>16.6666666666667</v>
      </c>
      <c r="D7" s="4">
        <v>16.6666666666667</v>
      </c>
      <c r="E7" s="4">
        <v>10.928961748633901</v>
      </c>
    </row>
    <row r="8" spans="1:9" x14ac:dyDescent="0.25">
      <c r="A8" s="12" t="s">
        <v>583</v>
      </c>
      <c r="B8" s="4"/>
      <c r="C8" s="4"/>
      <c r="D8" s="4"/>
      <c r="E8" s="4">
        <v>4.3715846994535497</v>
      </c>
    </row>
    <row r="9" spans="1:9" x14ac:dyDescent="0.25">
      <c r="A9" s="12" t="s">
        <v>584</v>
      </c>
      <c r="B9" s="4"/>
      <c r="C9" s="4"/>
      <c r="D9" s="4"/>
      <c r="E9" s="4">
        <v>1.63934426229508</v>
      </c>
    </row>
    <row r="10" spans="1:9" x14ac:dyDescent="0.25">
      <c r="A10" s="13" t="s">
        <v>585</v>
      </c>
      <c r="B10" s="15"/>
      <c r="C10" s="15"/>
      <c r="D10" s="15"/>
      <c r="E10" s="15">
        <v>0.54644808743169404</v>
      </c>
    </row>
    <row r="12" spans="1:9" ht="105" customHeight="1" x14ac:dyDescent="0.25">
      <c r="A12" s="31" t="s">
        <v>587</v>
      </c>
      <c r="B12" s="30"/>
      <c r="C12" s="30"/>
      <c r="D12" s="30"/>
      <c r="E12" s="30"/>
    </row>
    <row r="13" spans="1:9" x14ac:dyDescent="0.25">
      <c r="A13" s="31" t="s">
        <v>30</v>
      </c>
      <c r="B13" s="30"/>
      <c r="C13" s="30"/>
      <c r="D13" s="30"/>
      <c r="E13" s="30"/>
    </row>
    <row r="14" spans="1:9" x14ac:dyDescent="0.25">
      <c r="A14" s="31" t="s">
        <v>31</v>
      </c>
      <c r="B14" s="30"/>
      <c r="C14" s="30"/>
      <c r="D14" s="30"/>
      <c r="E14" s="30"/>
    </row>
  </sheetData>
  <mergeCells count="6">
    <mergeCell ref="A14:E14"/>
    <mergeCell ref="G1:I2"/>
    <mergeCell ref="A3:E3"/>
    <mergeCell ref="A1:E1"/>
    <mergeCell ref="A12:E12"/>
    <mergeCell ref="A13:E13"/>
  </mergeCells>
  <pageMargins left="0.7" right="0.7" top="0.75" bottom="0.75" header="0.3" footer="0.3"/>
  <pageSetup paperSize="9"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election activeCell="F1" sqref="F1:H2"/>
    </sheetView>
  </sheetViews>
  <sheetFormatPr baseColWidth="10" defaultRowHeight="15" x14ac:dyDescent="0.25"/>
  <cols>
    <col min="1" max="1" width="30.7109375" customWidth="1"/>
    <col min="2" max="4" width="13.7109375" customWidth="1"/>
  </cols>
  <sheetData>
    <row r="1" spans="1:8" ht="30" customHeight="1" x14ac:dyDescent="0.25">
      <c r="A1" s="29" t="s">
        <v>614</v>
      </c>
      <c r="B1" s="30"/>
      <c r="C1" s="30"/>
      <c r="D1" s="30"/>
      <c r="F1" s="32" t="str">
        <f>HYPERLINK("#'Sommaire'!A1", "Retour sommaire")</f>
        <v>Retour sommaire</v>
      </c>
      <c r="G1" s="30"/>
      <c r="H1" s="30"/>
    </row>
    <row r="2" spans="1:8" x14ac:dyDescent="0.25">
      <c r="F2" s="30"/>
      <c r="G2" s="30"/>
      <c r="H2" s="30"/>
    </row>
    <row r="3" spans="1:8" x14ac:dyDescent="0.25">
      <c r="A3" s="35" t="s">
        <v>418</v>
      </c>
      <c r="B3" s="30"/>
      <c r="C3" s="30"/>
      <c r="D3" s="30"/>
    </row>
    <row r="4" spans="1:8" x14ac:dyDescent="0.25">
      <c r="A4" s="2" t="s">
        <v>414</v>
      </c>
      <c r="B4" s="2" t="s">
        <v>24</v>
      </c>
      <c r="C4" s="2" t="s">
        <v>25</v>
      </c>
      <c r="D4" s="2" t="s">
        <v>26</v>
      </c>
    </row>
    <row r="5" spans="1:8" ht="28.5" x14ac:dyDescent="0.25">
      <c r="A5" s="12" t="s">
        <v>415</v>
      </c>
      <c r="B5" s="6">
        <v>5.8947183065076496</v>
      </c>
      <c r="C5" s="6">
        <v>65</v>
      </c>
      <c r="D5" s="6">
        <v>89.547632445460707</v>
      </c>
    </row>
    <row r="6" spans="1:8" x14ac:dyDescent="0.25">
      <c r="A6" s="12" t="s">
        <v>295</v>
      </c>
      <c r="B6" s="6">
        <v>0</v>
      </c>
      <c r="C6" s="6">
        <v>35</v>
      </c>
      <c r="D6" s="6">
        <v>4.8639599908978397</v>
      </c>
    </row>
    <row r="7" spans="1:8" x14ac:dyDescent="0.25">
      <c r="A7" s="12" t="s">
        <v>588</v>
      </c>
      <c r="B7" s="6">
        <v>0</v>
      </c>
      <c r="C7" s="6">
        <v>0</v>
      </c>
      <c r="D7" s="6">
        <v>2.3438229225201099</v>
      </c>
    </row>
    <row r="8" spans="1:8" x14ac:dyDescent="0.25">
      <c r="A8" s="12" t="s">
        <v>589</v>
      </c>
      <c r="B8" s="6">
        <v>27.1712148180581</v>
      </c>
      <c r="C8" s="6">
        <v>0</v>
      </c>
      <c r="D8" s="6">
        <v>2.0292951195552802</v>
      </c>
    </row>
    <row r="9" spans="1:8" ht="28.5" x14ac:dyDescent="0.25">
      <c r="A9" s="12" t="s">
        <v>590</v>
      </c>
      <c r="B9" s="6">
        <v>0.22367957662691201</v>
      </c>
      <c r="C9" s="6">
        <v>0</v>
      </c>
      <c r="D9" s="6">
        <v>1.17084496409116</v>
      </c>
    </row>
    <row r="10" spans="1:8" x14ac:dyDescent="0.25">
      <c r="A10" s="12" t="s">
        <v>512</v>
      </c>
      <c r="B10" s="6">
        <v>0</v>
      </c>
      <c r="C10" s="6">
        <v>0</v>
      </c>
      <c r="D10" s="6">
        <v>4.4444557474845901E-2</v>
      </c>
    </row>
    <row r="11" spans="1:8" ht="28.5" x14ac:dyDescent="0.25">
      <c r="A11" s="12" t="s">
        <v>591</v>
      </c>
      <c r="B11" s="6">
        <v>66.710387298807404</v>
      </c>
      <c r="C11" s="6">
        <v>0</v>
      </c>
      <c r="D11" s="6">
        <v>0</v>
      </c>
    </row>
    <row r="12" spans="1:8" ht="28.5" x14ac:dyDescent="0.25">
      <c r="A12" s="12" t="s">
        <v>592</v>
      </c>
      <c r="B12" s="6">
        <v>0</v>
      </c>
      <c r="C12" s="6">
        <v>0</v>
      </c>
      <c r="D12" s="6">
        <v>0</v>
      </c>
    </row>
    <row r="13" spans="1:8" x14ac:dyDescent="0.25">
      <c r="A13" s="8" t="s">
        <v>119</v>
      </c>
      <c r="B13" s="10">
        <v>100</v>
      </c>
      <c r="C13" s="10">
        <v>100</v>
      </c>
      <c r="D13" s="10">
        <v>100</v>
      </c>
    </row>
    <row r="15" spans="1:8" ht="75" customHeight="1" x14ac:dyDescent="0.25">
      <c r="A15" s="31" t="s">
        <v>593</v>
      </c>
      <c r="B15" s="30"/>
      <c r="C15" s="30"/>
      <c r="D15" s="30"/>
    </row>
    <row r="16" spans="1:8" x14ac:dyDescent="0.25">
      <c r="A16" s="31" t="s">
        <v>30</v>
      </c>
      <c r="B16" s="30"/>
      <c r="C16" s="30"/>
      <c r="D16" s="30"/>
    </row>
    <row r="17" spans="1:4" x14ac:dyDescent="0.25">
      <c r="A17" s="31" t="s">
        <v>31</v>
      </c>
      <c r="B17" s="30"/>
      <c r="C17" s="30"/>
      <c r="D17" s="30"/>
    </row>
  </sheetData>
  <mergeCells count="6">
    <mergeCell ref="A17:D17"/>
    <mergeCell ref="F1:H2"/>
    <mergeCell ref="A3:D3"/>
    <mergeCell ref="A1:D1"/>
    <mergeCell ref="A15:D15"/>
    <mergeCell ref="A16:D16"/>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54</vt:i4>
      </vt:variant>
    </vt:vector>
  </HeadingPairs>
  <TitlesOfParts>
    <vt:vector size="54" baseType="lpstr">
      <vt:lpstr>Sommaire</vt:lpstr>
      <vt:lpstr>aquaculture_hors_ecloserie</vt:lpstr>
      <vt:lpstr>evolution_aqua_ca_ventes</vt:lpstr>
      <vt:lpstr>evolution_aqua_vol_ventes</vt:lpstr>
      <vt:lpstr>strate_CA</vt:lpstr>
      <vt:lpstr>strate_ETP</vt:lpstr>
      <vt:lpstr>aquaculture_transmission</vt:lpstr>
      <vt:lpstr>emploi_aquaculture</vt:lpstr>
      <vt:lpstr>conchyliculture_emploi</vt:lpstr>
      <vt:lpstr>pisciculture_emploi</vt:lpstr>
      <vt:lpstr>algoculture_emploi</vt:lpstr>
      <vt:lpstr>emploi_femmes</vt:lpstr>
      <vt:lpstr>emploi_age_dirigeant</vt:lpstr>
      <vt:lpstr>emploi_diplome_dirigeant</vt:lpstr>
      <vt:lpstr>nouveau_dirigeants</vt:lpstr>
      <vt:lpstr>conchyliculture_france</vt:lpstr>
      <vt:lpstr>conchyliculture_region</vt:lpstr>
      <vt:lpstr>conchy_region_admin</vt:lpstr>
      <vt:lpstr>conchyliculture_mode_elevage</vt:lpstr>
      <vt:lpstr>conchyliculture_ecloserie</vt:lpstr>
      <vt:lpstr>conchyliculture_captage</vt:lpstr>
      <vt:lpstr>conchyliculture_affinage</vt:lpstr>
      <vt:lpstr>conchyliculture_claires</vt:lpstr>
      <vt:lpstr>conchyliculture_parcs</vt:lpstr>
      <vt:lpstr>conchyliculture_even_except</vt:lpstr>
      <vt:lpstr>conchyliculture_origine</vt:lpstr>
      <vt:lpstr>conchyliculture_huitre_origine</vt:lpstr>
      <vt:lpstr>conchyliculture_destination</vt:lpstr>
      <vt:lpstr>conchyliculture_bio</vt:lpstr>
      <vt:lpstr>conchyliculture_huitre_bio</vt:lpstr>
      <vt:lpstr>conchyliculture_moule_bio</vt:lpstr>
      <vt:lpstr>conchyliculture_localisation</vt:lpstr>
      <vt:lpstr>conchyliculture_diversification</vt:lpstr>
      <vt:lpstr>pisciculture_france</vt:lpstr>
      <vt:lpstr>pisciculture_region</vt:lpstr>
      <vt:lpstr>pisciculture_ecloserie</vt:lpstr>
      <vt:lpstr>pisciculture_CA_region</vt:lpstr>
      <vt:lpstr>pisciculture_evenements_except</vt:lpstr>
      <vt:lpstr>pisciculture_destination</vt:lpstr>
      <vt:lpstr>pisciculture_bio</vt:lpstr>
      <vt:lpstr>pisciculture_calibre</vt:lpstr>
      <vt:lpstr>prix_tac_sortie_bassin</vt:lpstr>
      <vt:lpstr>prix_tac_abattu_eviscere</vt:lpstr>
      <vt:lpstr>salmo_diversification</vt:lpstr>
      <vt:lpstr>etang_diversification</vt:lpstr>
      <vt:lpstr>marin_diversification</vt:lpstr>
      <vt:lpstr>pisci_coupure_electrique</vt:lpstr>
      <vt:lpstr>etang_nb_peche_exploite</vt:lpstr>
      <vt:lpstr>surface_etang</vt:lpstr>
      <vt:lpstr>algoculture_espece_adulte</vt:lpstr>
      <vt:lpstr>algoculture_region_adulte</vt:lpstr>
      <vt:lpstr>algo_label</vt:lpstr>
      <vt:lpstr>algo_evenements_except</vt:lpstr>
      <vt:lpstr>algoculture_diversification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anael.delorme</dc:creator>
  <cp:lastModifiedBy>Anael DELORME</cp:lastModifiedBy>
  <dcterms:created xsi:type="dcterms:W3CDTF">2024-02-28T10:28:41Z</dcterms:created>
  <dcterms:modified xsi:type="dcterms:W3CDTF">2024-03-11T14:14:43Z</dcterms:modified>
</cp:coreProperties>
</file>